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2022\CALIXTE\TAF MICH\TAF COPC\"/>
    </mc:Choice>
  </mc:AlternateContent>
  <bookViews>
    <workbookView xWindow="0" yWindow="0" windowWidth="19200" windowHeight="11595" tabRatio="736" firstSheet="2" activeTab="3"/>
  </bookViews>
  <sheets>
    <sheet name="Overview" sheetId="16" r:id="rId1"/>
    <sheet name="Guidance Notes" sheetId="14" r:id="rId2"/>
    <sheet name="Entity" sheetId="2" r:id="rId3"/>
    <sheet name="LIGNES GRAND PUBLIC #1 FO B2C " sheetId="7" r:id="rId4"/>
    <sheet name="LIGNES PARTENAIRE" sheetId="15" r:id="rId5"/>
    <sheet name="Client #3 Program #1 Site 2" sheetId="18" state="hidden" r:id="rId6"/>
    <sheet name="PST Summary" sheetId="10" r:id="rId7"/>
    <sheet name="Results Summary" sheetId="11" r:id="rId8"/>
  </sheets>
  <definedNames>
    <definedName name="_xlnm._FilterDatabase" localSheetId="5" hidden="1">'Client #3 Program #1 Site 2'!$A$2:$AB$75</definedName>
    <definedName name="_xlnm._FilterDatabase" localSheetId="2" hidden="1">Entity!$A$2:$AB$15</definedName>
    <definedName name="_xlnm._FilterDatabase" localSheetId="3" hidden="1">'LIGNES GRAND PUBLIC #1 FO B2C '!$A$2:$AC$94</definedName>
    <definedName name="_xlnm._FilterDatabase" localSheetId="4" hidden="1">'LIGNES PARTENAIRE'!$A$2:$AC$75</definedName>
    <definedName name="_xlnm.Print_Titles" localSheetId="2">Entity!$1:$3</definedName>
    <definedName name="_xlnm.Print_Area" localSheetId="5">'Client #3 Program #1 Site 2'!$A$1:$Y$160</definedName>
    <definedName name="_xlnm.Print_Area" localSheetId="2">Entity!$A$1:$AB$33</definedName>
    <definedName name="_xlnm.Print_Area" localSheetId="1">'Guidance Notes'!$A:$F</definedName>
    <definedName name="_xlnm.Print_Area" localSheetId="3">'LIGNES GRAND PUBLIC #1 FO B2C '!$A$1:$U$16</definedName>
    <definedName name="_xlnm.Print_Area" localSheetId="4">'LIGNES PARTENAIRE'!$A$1:$Z$160</definedName>
  </definedName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4"/>
    </ext>
  </extLst>
</workbook>
</file>

<file path=xl/calcChain.xml><?xml version="1.0" encoding="utf-8"?>
<calcChain xmlns="http://schemas.openxmlformats.org/spreadsheetml/2006/main">
  <c r="Z88" i="7" l="1"/>
  <c r="W87" i="7"/>
  <c r="X87" i="7" s="1"/>
  <c r="Y87" i="7" s="1"/>
  <c r="Z87" i="7" s="1"/>
  <c r="AA87" i="7" s="1"/>
  <c r="V87" i="7"/>
  <c r="Z90" i="7"/>
  <c r="W89" i="7"/>
  <c r="V89" i="7"/>
  <c r="Z84" i="7"/>
  <c r="W83" i="7"/>
  <c r="X83" i="7" s="1"/>
  <c r="V83" i="7"/>
  <c r="Z82" i="7"/>
  <c r="W81" i="7"/>
  <c r="X81" i="7" s="1"/>
  <c r="V81" i="7"/>
  <c r="W77" i="7"/>
  <c r="X77" i="7" s="1"/>
  <c r="V77" i="7"/>
  <c r="W78" i="7"/>
  <c r="X78" i="7" s="1"/>
  <c r="V78" i="7"/>
  <c r="W75" i="7"/>
  <c r="X75" i="7" s="1"/>
  <c r="V75" i="7"/>
  <c r="W74" i="7"/>
  <c r="X74" i="7" s="1"/>
  <c r="V74" i="7"/>
  <c r="W72" i="7"/>
  <c r="X72" i="7" s="1"/>
  <c r="V72" i="7"/>
  <c r="Z71" i="7"/>
  <c r="W70" i="7"/>
  <c r="X70" i="7" s="1"/>
  <c r="V70" i="7"/>
  <c r="W69" i="7"/>
  <c r="X69" i="7" s="1"/>
  <c r="V69" i="7"/>
  <c r="Z68" i="7"/>
  <c r="W67" i="7"/>
  <c r="X67" i="7" s="1"/>
  <c r="V67" i="7"/>
  <c r="W63" i="7"/>
  <c r="X63" i="7" s="1"/>
  <c r="V63" i="7"/>
  <c r="W62" i="7"/>
  <c r="X62" i="7" s="1"/>
  <c r="V62" i="7"/>
  <c r="W61" i="7"/>
  <c r="X61" i="7" s="1"/>
  <c r="Y61" i="7" s="1"/>
  <c r="Z61" i="7" s="1"/>
  <c r="AA61" i="7" s="1"/>
  <c r="V61" i="7"/>
  <c r="W60" i="7"/>
  <c r="X60" i="7" s="1"/>
  <c r="V60" i="7"/>
  <c r="W59" i="7"/>
  <c r="X59" i="7" s="1"/>
  <c r="V59" i="7"/>
  <c r="W58" i="7"/>
  <c r="X58" i="7" s="1"/>
  <c r="V58" i="7"/>
  <c r="W42" i="7"/>
  <c r="V42" i="7"/>
  <c r="W41" i="7"/>
  <c r="V41" i="7"/>
  <c r="W40" i="7"/>
  <c r="V40" i="7"/>
  <c r="Z39" i="7"/>
  <c r="W38" i="7"/>
  <c r="X38" i="7" s="1"/>
  <c r="V38" i="7"/>
  <c r="W37" i="7"/>
  <c r="X37" i="7" s="1"/>
  <c r="V37" i="7"/>
  <c r="W36" i="7"/>
  <c r="X36" i="7" s="1"/>
  <c r="Y36" i="7" s="1"/>
  <c r="Z36" i="7" s="1"/>
  <c r="V36" i="7"/>
  <c r="W35" i="7"/>
  <c r="X35" i="7" s="1"/>
  <c r="V35" i="7"/>
  <c r="W34" i="7"/>
  <c r="X34" i="7" s="1"/>
  <c r="V34" i="7"/>
  <c r="W33" i="7"/>
  <c r="X33" i="7" s="1"/>
  <c r="V33" i="7"/>
  <c r="W32" i="7"/>
  <c r="X32" i="7" s="1"/>
  <c r="Y32" i="7" s="1"/>
  <c r="Z32" i="7" s="1"/>
  <c r="V32" i="7"/>
  <c r="W31" i="7"/>
  <c r="X31" i="7" s="1"/>
  <c r="V31" i="7"/>
  <c r="W30" i="7"/>
  <c r="X30" i="7" s="1"/>
  <c r="W29" i="7"/>
  <c r="X29" i="7" s="1"/>
  <c r="V29" i="7"/>
  <c r="W28" i="7"/>
  <c r="V28" i="7"/>
  <c r="W27" i="7"/>
  <c r="V27" i="7"/>
  <c r="Z26" i="7"/>
  <c r="W25" i="7"/>
  <c r="X25" i="7" s="1"/>
  <c r="V25" i="7"/>
  <c r="W24" i="7"/>
  <c r="X24" i="7" s="1"/>
  <c r="V24" i="7"/>
  <c r="W23" i="7"/>
  <c r="V23" i="7"/>
  <c r="W22" i="7"/>
  <c r="V22" i="7"/>
  <c r="W21" i="7"/>
  <c r="V21" i="7"/>
  <c r="W20" i="7"/>
  <c r="X20" i="7" s="1"/>
  <c r="V20" i="7"/>
  <c r="W19" i="7"/>
  <c r="X19" i="7" s="1"/>
  <c r="V19" i="7"/>
  <c r="W18" i="7"/>
  <c r="X18" i="7" s="1"/>
  <c r="V18" i="7"/>
  <c r="W17" i="7"/>
  <c r="X17" i="7" s="1"/>
  <c r="X21" i="7" l="1"/>
  <c r="Y21" i="7" s="1"/>
  <c r="Z21" i="7" s="1"/>
  <c r="AA21" i="7" s="1"/>
  <c r="X22" i="7"/>
  <c r="Y22" i="7" s="1"/>
  <c r="Z22" i="7" s="1"/>
  <c r="AA22" i="7" s="1"/>
  <c r="X23" i="7"/>
  <c r="X89" i="7"/>
  <c r="X41" i="7"/>
  <c r="X42" i="7"/>
  <c r="Y42" i="7" s="1"/>
  <c r="Z42" i="7" s="1"/>
  <c r="AA42" i="7" s="1"/>
  <c r="X40" i="7"/>
  <c r="Y40" i="7" s="1"/>
  <c r="Z40" i="7" s="1"/>
  <c r="AA40" i="7" s="1"/>
  <c r="X28" i="7"/>
  <c r="Y28" i="7" s="1"/>
  <c r="Z28" i="7" s="1"/>
  <c r="AA28" i="7" s="1"/>
  <c r="X27" i="7"/>
  <c r="Y27" i="7" s="1"/>
  <c r="Z27" i="7" s="1"/>
  <c r="AA27" i="7" s="1"/>
  <c r="Y60" i="7"/>
  <c r="Z60" i="7" s="1"/>
  <c r="AA60" i="7" s="1"/>
  <c r="Y70" i="7"/>
  <c r="Z70" i="7" s="1"/>
  <c r="AA70" i="7" s="1"/>
  <c r="Y78" i="7"/>
  <c r="Z78" i="7" s="1"/>
  <c r="AA78" i="7" s="1"/>
  <c r="Y72" i="7"/>
  <c r="Z72" i="7" s="1"/>
  <c r="AA72" i="7" s="1"/>
  <c r="Y77" i="7"/>
  <c r="Z77" i="7" s="1"/>
  <c r="AA77" i="7" s="1"/>
  <c r="Y75" i="7"/>
  <c r="Z75" i="7" s="1"/>
  <c r="AA75" i="7" s="1"/>
  <c r="Y58" i="7"/>
  <c r="Z58" i="7" s="1"/>
  <c r="AA58" i="7" s="1"/>
  <c r="Y74" i="7"/>
  <c r="Z74" i="7" s="1"/>
  <c r="AA74" i="7" s="1"/>
  <c r="Y81" i="7"/>
  <c r="Z81" i="7" s="1"/>
  <c r="AA81" i="7" s="1"/>
  <c r="Y63" i="7"/>
  <c r="Z63" i="7" s="1"/>
  <c r="AA63" i="7" s="1"/>
  <c r="Y59" i="7"/>
  <c r="Z59" i="7" s="1"/>
  <c r="AA59" i="7" s="1"/>
  <c r="Y62" i="7"/>
  <c r="Z62" i="7" s="1"/>
  <c r="AA62" i="7" s="1"/>
  <c r="Y83" i="7"/>
  <c r="Z83" i="7" s="1"/>
  <c r="AA83" i="7" s="1"/>
  <c r="Y67" i="7"/>
  <c r="Z67" i="7" s="1"/>
  <c r="AA67" i="7" s="1"/>
  <c r="Y69" i="7"/>
  <c r="Z69" i="7" s="1"/>
  <c r="AA69" i="7" s="1"/>
  <c r="Y89" i="7"/>
  <c r="Z89" i="7" s="1"/>
  <c r="AA89" i="7" s="1"/>
  <c r="Y38" i="7"/>
  <c r="Z38" i="7" s="1"/>
  <c r="AA38" i="7" s="1"/>
  <c r="Y29" i="7"/>
  <c r="Z29" i="7" s="1"/>
  <c r="AA29" i="7" s="1"/>
  <c r="Y25" i="7"/>
  <c r="Z25" i="7" s="1"/>
  <c r="AA25" i="7" s="1"/>
  <c r="Y30" i="7"/>
  <c r="Z30" i="7" s="1"/>
  <c r="AA30" i="7" s="1"/>
  <c r="Y19" i="7"/>
  <c r="Z19" i="7" s="1"/>
  <c r="AA19" i="7" s="1"/>
  <c r="Y41" i="7"/>
  <c r="Z41" i="7" s="1"/>
  <c r="AA41" i="7" s="1"/>
  <c r="Y23" i="7"/>
  <c r="Z23" i="7" s="1"/>
  <c r="AA23" i="7" s="1"/>
  <c r="Y34" i="7"/>
  <c r="Z34" i="7" s="1"/>
  <c r="AA34" i="7" s="1"/>
  <c r="Y17" i="7"/>
  <c r="Z17" i="7" s="1"/>
  <c r="AA17" i="7" s="1"/>
  <c r="Y20" i="7"/>
  <c r="Z20" i="7" s="1"/>
  <c r="AA20" i="7" s="1"/>
  <c r="Y18" i="7"/>
  <c r="Z18" i="7" s="1"/>
  <c r="AA18" i="7" s="1"/>
  <c r="Y31" i="7"/>
  <c r="Z31" i="7" s="1"/>
  <c r="AA31" i="7" s="1"/>
  <c r="AA32" i="7"/>
  <c r="Y35" i="7"/>
  <c r="Z35" i="7" s="1"/>
  <c r="AA35" i="7" s="1"/>
  <c r="AA36" i="7"/>
  <c r="Y24" i="7"/>
  <c r="Z24" i="7" s="1"/>
  <c r="AA24" i="7" s="1"/>
  <c r="Y33" i="7"/>
  <c r="Z33" i="7" s="1"/>
  <c r="AA33" i="7" s="1"/>
  <c r="Y37" i="7"/>
  <c r="Z37" i="7" s="1"/>
  <c r="AA37" i="7" s="1"/>
  <c r="V18" i="2"/>
  <c r="W18" i="2" s="1"/>
  <c r="U18" i="2"/>
  <c r="W17" i="2"/>
  <c r="V17" i="2"/>
  <c r="U17" i="2"/>
  <c r="V16" i="2"/>
  <c r="W16" i="2" s="1"/>
  <c r="U16" i="2"/>
  <c r="X16" i="2" l="1"/>
  <c r="Y16" i="2" s="1"/>
  <c r="Z16" i="2" s="1"/>
  <c r="X17" i="2"/>
  <c r="Y17" i="2" s="1"/>
  <c r="Z17" i="2" s="1"/>
  <c r="X18" i="2"/>
  <c r="Y18" i="2" s="1"/>
  <c r="Z18" i="2" s="1"/>
  <c r="Y31" i="18"/>
  <c r="V30" i="18"/>
  <c r="W30" i="18" s="1"/>
  <c r="U30" i="18"/>
  <c r="Z31" i="15"/>
  <c r="W30" i="15"/>
  <c r="X30" i="15" s="1"/>
  <c r="V30" i="15"/>
  <c r="X30" i="18" l="1"/>
  <c r="Y30" i="18" s="1"/>
  <c r="Z30" i="18" s="1"/>
  <c r="Y30" i="15"/>
  <c r="Z30" i="15" s="1"/>
  <c r="AA30" i="15" s="1"/>
  <c r="Y71" i="18" l="1"/>
  <c r="Y69" i="18"/>
  <c r="Y62" i="18"/>
  <c r="Y56" i="18"/>
  <c r="Y54" i="18"/>
  <c r="Y52" i="18"/>
  <c r="Y50" i="18"/>
  <c r="Y48" i="18"/>
  <c r="Y46" i="18"/>
  <c r="Y44" i="18"/>
  <c r="Y40" i="18"/>
  <c r="Y38" i="18"/>
  <c r="Y34" i="18"/>
  <c r="Y29" i="18"/>
  <c r="Y27" i="18"/>
  <c r="Y25" i="18"/>
  <c r="Y16" i="18"/>
  <c r="Y13" i="18"/>
  <c r="Y11" i="18"/>
  <c r="Y9" i="18"/>
  <c r="Z71" i="15"/>
  <c r="Z69" i="15"/>
  <c r="Z62" i="15"/>
  <c r="Z56" i="15"/>
  <c r="Z54" i="15"/>
  <c r="Z52" i="15"/>
  <c r="Z50" i="15"/>
  <c r="Z48" i="15"/>
  <c r="Z46" i="15"/>
  <c r="Z44" i="15"/>
  <c r="Z40" i="15"/>
  <c r="Z38" i="15"/>
  <c r="Z34" i="15"/>
  <c r="Z29" i="15"/>
  <c r="Z27" i="15"/>
  <c r="Z25" i="15"/>
  <c r="Z16" i="15"/>
  <c r="Z13" i="15"/>
  <c r="Z11" i="15"/>
  <c r="Z9" i="15"/>
  <c r="Z86" i="7"/>
  <c r="Z80" i="7"/>
  <c r="Z65" i="7"/>
  <c r="Z54" i="7"/>
  <c r="Z51" i="7"/>
  <c r="Z49" i="7"/>
  <c r="Z47" i="7"/>
  <c r="Z13" i="7"/>
  <c r="V55" i="18" l="1"/>
  <c r="W55" i="18" s="1"/>
  <c r="U55" i="18"/>
  <c r="W55" i="15"/>
  <c r="X55" i="15" s="1"/>
  <c r="V55" i="15"/>
  <c r="W52" i="7"/>
  <c r="X52" i="7" s="1"/>
  <c r="V52" i="7"/>
  <c r="V70" i="18"/>
  <c r="W70" i="18" s="1"/>
  <c r="U70" i="18"/>
  <c r="V68" i="18"/>
  <c r="W68" i="18" s="1"/>
  <c r="U68" i="18"/>
  <c r="W70" i="15"/>
  <c r="X70" i="15" s="1"/>
  <c r="V70" i="15"/>
  <c r="W68" i="15"/>
  <c r="X68" i="15" s="1"/>
  <c r="V68" i="15"/>
  <c r="X55" i="18" l="1"/>
  <c r="Y55" i="18" s="1"/>
  <c r="Y55" i="15"/>
  <c r="Z55" i="15" s="1"/>
  <c r="Y52" i="7"/>
  <c r="Z52" i="7" s="1"/>
  <c r="X70" i="18"/>
  <c r="Y70" i="18" s="1"/>
  <c r="X68" i="18"/>
  <c r="Y68" i="18" s="1"/>
  <c r="Y70" i="15"/>
  <c r="Z70" i="15" s="1"/>
  <c r="Y68" i="15"/>
  <c r="Z68" i="15" s="1"/>
  <c r="V26" i="15"/>
  <c r="W26" i="15"/>
  <c r="X26" i="15" s="1"/>
  <c r="Y26" i="15" s="1"/>
  <c r="V28" i="15"/>
  <c r="W28" i="15"/>
  <c r="Y86" i="18"/>
  <c r="F23" i="11" s="1"/>
  <c r="Y82" i="18"/>
  <c r="F19" i="11" s="1"/>
  <c r="Y90" i="18"/>
  <c r="F27" i="11" s="1"/>
  <c r="Y89" i="18"/>
  <c r="F26" i="11" s="1"/>
  <c r="Y88" i="18"/>
  <c r="F25" i="11" s="1"/>
  <c r="Y87" i="18"/>
  <c r="F24" i="11" s="1"/>
  <c r="Y85" i="18"/>
  <c r="F22" i="11" s="1"/>
  <c r="Y84" i="18"/>
  <c r="F21" i="11" s="1"/>
  <c r="Y83" i="18"/>
  <c r="F20" i="11" s="1"/>
  <c r="Y81" i="18"/>
  <c r="F18" i="11" s="1"/>
  <c r="Y80" i="18"/>
  <c r="F17" i="11" s="1"/>
  <c r="Y79" i="18"/>
  <c r="Z90" i="15"/>
  <c r="E27" i="11" s="1"/>
  <c r="Z89" i="15"/>
  <c r="E26" i="11" s="1"/>
  <c r="Z88" i="15"/>
  <c r="E25" i="11" s="1"/>
  <c r="Z87" i="15"/>
  <c r="E24" i="11" s="1"/>
  <c r="Z86" i="15"/>
  <c r="E23" i="11" s="1"/>
  <c r="Z85" i="15"/>
  <c r="E22" i="11" s="1"/>
  <c r="Z84" i="15"/>
  <c r="E21" i="11" s="1"/>
  <c r="Z83" i="15"/>
  <c r="E20" i="11" s="1"/>
  <c r="Z82" i="15"/>
  <c r="E19" i="11" s="1"/>
  <c r="Z81" i="15"/>
  <c r="E18" i="11" s="1"/>
  <c r="Z80" i="15"/>
  <c r="E17" i="11" s="1"/>
  <c r="Z79" i="15"/>
  <c r="Z109" i="7"/>
  <c r="D27" i="11" s="1"/>
  <c r="Z108" i="7"/>
  <c r="D26" i="11" s="1"/>
  <c r="Z107" i="7"/>
  <c r="D25" i="11" s="1"/>
  <c r="Z106" i="7"/>
  <c r="D24" i="11" s="1"/>
  <c r="Z105" i="7"/>
  <c r="D23" i="11" s="1"/>
  <c r="Z104" i="7"/>
  <c r="D22" i="11" s="1"/>
  <c r="Z103" i="7"/>
  <c r="D21" i="11" s="1"/>
  <c r="Z102" i="7"/>
  <c r="D20" i="11" s="1"/>
  <c r="Z101" i="7"/>
  <c r="D19" i="11" s="1"/>
  <c r="Z100" i="7"/>
  <c r="D18" i="11" s="1"/>
  <c r="Z99" i="7"/>
  <c r="D17" i="11" s="1"/>
  <c r="Z98" i="7"/>
  <c r="Y30" i="2"/>
  <c r="Y29" i="2"/>
  <c r="Y28" i="2"/>
  <c r="Y27" i="2"/>
  <c r="Y26" i="2"/>
  <c r="Y25" i="2"/>
  <c r="Y24" i="2"/>
  <c r="V57" i="18"/>
  <c r="W57" i="18" s="1"/>
  <c r="X57" i="18" s="1"/>
  <c r="Y57" i="18" s="1"/>
  <c r="U57" i="18"/>
  <c r="V53" i="18"/>
  <c r="W53" i="18" s="1"/>
  <c r="X53" i="18" s="1"/>
  <c r="Y53" i="18" s="1"/>
  <c r="U53" i="18"/>
  <c r="V51" i="18"/>
  <c r="W51" i="18" s="1"/>
  <c r="X51" i="18" s="1"/>
  <c r="Y51" i="18" s="1"/>
  <c r="U51" i="18"/>
  <c r="V49" i="18"/>
  <c r="W49" i="18" s="1"/>
  <c r="U49" i="18"/>
  <c r="V47" i="18"/>
  <c r="W47" i="18"/>
  <c r="X47" i="18" s="1"/>
  <c r="Y47" i="18" s="1"/>
  <c r="U47" i="18"/>
  <c r="V45" i="18"/>
  <c r="W45" i="18" s="1"/>
  <c r="X45" i="18" s="1"/>
  <c r="Y45" i="18" s="1"/>
  <c r="U45" i="18"/>
  <c r="V43" i="18"/>
  <c r="W43" i="18" s="1"/>
  <c r="X43" i="18" s="1"/>
  <c r="Y43" i="18" s="1"/>
  <c r="U43" i="18"/>
  <c r="W57" i="15"/>
  <c r="X57" i="15" s="1"/>
  <c r="V57" i="15"/>
  <c r="W53" i="15"/>
  <c r="X53" i="15" s="1"/>
  <c r="Y53" i="15" s="1"/>
  <c r="Z53" i="15" s="1"/>
  <c r="V53" i="15"/>
  <c r="W51" i="15"/>
  <c r="X51" i="15" s="1"/>
  <c r="V51" i="15"/>
  <c r="W49" i="15"/>
  <c r="X49" i="15" s="1"/>
  <c r="V49" i="15"/>
  <c r="W47" i="15"/>
  <c r="X47" i="15" s="1"/>
  <c r="V47" i="15"/>
  <c r="W45" i="15"/>
  <c r="X45" i="15" s="1"/>
  <c r="Y45" i="15" s="1"/>
  <c r="Z45" i="15" s="1"/>
  <c r="V45" i="15"/>
  <c r="W43" i="15"/>
  <c r="X43" i="15" s="1"/>
  <c r="Y43" i="15" s="1"/>
  <c r="Z43" i="15" s="1"/>
  <c r="V43" i="15"/>
  <c r="W50" i="7"/>
  <c r="X50" i="7" s="1"/>
  <c r="V50" i="7"/>
  <c r="W48" i="7"/>
  <c r="X48" i="7" s="1"/>
  <c r="Y48" i="7" s="1"/>
  <c r="Z48" i="7" s="1"/>
  <c r="V48" i="7"/>
  <c r="W46" i="7"/>
  <c r="X46" i="7" s="1"/>
  <c r="V46" i="7"/>
  <c r="W45" i="7"/>
  <c r="X45" i="7" s="1"/>
  <c r="Y45" i="7" s="1"/>
  <c r="Z45" i="7" s="1"/>
  <c r="V45" i="7"/>
  <c r="W44" i="7"/>
  <c r="X44" i="7" s="1"/>
  <c r="Y44" i="7" s="1"/>
  <c r="Z44" i="7" s="1"/>
  <c r="V44" i="7"/>
  <c r="W43" i="7"/>
  <c r="X43" i="7" s="1"/>
  <c r="V43" i="7"/>
  <c r="V75" i="18"/>
  <c r="W75" i="18" s="1"/>
  <c r="X75" i="18" s="1"/>
  <c r="Y75" i="18" s="1"/>
  <c r="U75" i="18"/>
  <c r="V74" i="18"/>
  <c r="W74" i="18" s="1"/>
  <c r="X74" i="18" s="1"/>
  <c r="U74" i="18"/>
  <c r="V73" i="18"/>
  <c r="W73" i="18" s="1"/>
  <c r="X73" i="18" s="1"/>
  <c r="U73" i="18"/>
  <c r="V72" i="18"/>
  <c r="W72" i="18" s="1"/>
  <c r="X72" i="18" s="1"/>
  <c r="U72" i="18"/>
  <c r="V67" i="18"/>
  <c r="W67" i="18"/>
  <c r="X67" i="18" s="1"/>
  <c r="U67" i="18"/>
  <c r="V66" i="18"/>
  <c r="W66" i="18" s="1"/>
  <c r="U66" i="18"/>
  <c r="V65" i="18"/>
  <c r="W65" i="18" s="1"/>
  <c r="X65" i="18" s="1"/>
  <c r="U65" i="18"/>
  <c r="V64" i="18"/>
  <c r="W64" i="18" s="1"/>
  <c r="X64" i="18" s="1"/>
  <c r="Y64" i="18" s="1"/>
  <c r="U64" i="18"/>
  <c r="V63" i="18"/>
  <c r="W63" i="18" s="1"/>
  <c r="U63" i="18"/>
  <c r="V61" i="18"/>
  <c r="W61" i="18" s="1"/>
  <c r="U61" i="18"/>
  <c r="V60" i="18"/>
  <c r="W60" i="18" s="1"/>
  <c r="X60" i="18" s="1"/>
  <c r="Y60" i="18" s="1"/>
  <c r="Z60" i="18" s="1"/>
  <c r="U60" i="18"/>
  <c r="V59" i="18"/>
  <c r="W59" i="18" s="1"/>
  <c r="U59" i="18"/>
  <c r="V58" i="18"/>
  <c r="W58" i="18" s="1"/>
  <c r="X58" i="18" s="1"/>
  <c r="Y58" i="18" s="1"/>
  <c r="U58" i="18"/>
  <c r="V42" i="18"/>
  <c r="W42" i="18" s="1"/>
  <c r="X42" i="18" s="1"/>
  <c r="U42" i="18"/>
  <c r="V41" i="18"/>
  <c r="W41" i="18" s="1"/>
  <c r="X41" i="18" s="1"/>
  <c r="Y41" i="18" s="1"/>
  <c r="U41" i="18"/>
  <c r="V39" i="18"/>
  <c r="W39" i="18" s="1"/>
  <c r="U39" i="18"/>
  <c r="V37" i="18"/>
  <c r="W37" i="18" s="1"/>
  <c r="X37" i="18" s="1"/>
  <c r="Y37" i="18" s="1"/>
  <c r="U37" i="18"/>
  <c r="V36" i="18"/>
  <c r="W36" i="18" s="1"/>
  <c r="X36" i="18" s="1"/>
  <c r="U36" i="18"/>
  <c r="V35" i="18"/>
  <c r="W35" i="18" s="1"/>
  <c r="X35" i="18" s="1"/>
  <c r="Y35" i="18" s="1"/>
  <c r="U35" i="18"/>
  <c r="V33" i="18"/>
  <c r="W33" i="18" s="1"/>
  <c r="U33" i="18"/>
  <c r="V32" i="18"/>
  <c r="W32" i="18" s="1"/>
  <c r="X32" i="18" s="1"/>
  <c r="U32" i="18"/>
  <c r="V28" i="18"/>
  <c r="W28" i="18" s="1"/>
  <c r="U28" i="18"/>
  <c r="V26" i="18"/>
  <c r="W26" i="18" s="1"/>
  <c r="X26" i="18" s="1"/>
  <c r="Y26" i="18" s="1"/>
  <c r="U26" i="18"/>
  <c r="V24" i="18"/>
  <c r="W24" i="18" s="1"/>
  <c r="U24" i="18"/>
  <c r="V23" i="18"/>
  <c r="W23" i="18" s="1"/>
  <c r="X23" i="18" s="1"/>
  <c r="U23" i="18"/>
  <c r="V22" i="18"/>
  <c r="W22" i="18" s="1"/>
  <c r="U22" i="18"/>
  <c r="V21" i="18"/>
  <c r="W21" i="18" s="1"/>
  <c r="X21" i="18" s="1"/>
  <c r="Y21" i="18" s="1"/>
  <c r="U21" i="18"/>
  <c r="V20" i="18"/>
  <c r="W20" i="18" s="1"/>
  <c r="U20" i="18"/>
  <c r="V19" i="18"/>
  <c r="W19" i="18" s="1"/>
  <c r="X19" i="18" s="1"/>
  <c r="U19" i="18"/>
  <c r="V18" i="18"/>
  <c r="W18" i="18" s="1"/>
  <c r="X18" i="18" s="1"/>
  <c r="Y18" i="18" s="1"/>
  <c r="U18" i="18"/>
  <c r="V17" i="18"/>
  <c r="W17" i="18" s="1"/>
  <c r="X17" i="18" s="1"/>
  <c r="U17" i="18"/>
  <c r="V15" i="18"/>
  <c r="W15" i="18" s="1"/>
  <c r="U15" i="18"/>
  <c r="V14" i="18"/>
  <c r="W14" i="18" s="1"/>
  <c r="X14" i="18" s="1"/>
  <c r="Y14" i="18" s="1"/>
  <c r="U14" i="18"/>
  <c r="V12" i="18"/>
  <c r="W12" i="18" s="1"/>
  <c r="X12" i="18" s="1"/>
  <c r="Y12" i="18" s="1"/>
  <c r="U12" i="18"/>
  <c r="V10" i="18"/>
  <c r="W10" i="18" s="1"/>
  <c r="U10" i="18"/>
  <c r="V8" i="18"/>
  <c r="W8" i="18" s="1"/>
  <c r="U8" i="18"/>
  <c r="V7" i="18"/>
  <c r="W7" i="18" s="1"/>
  <c r="X7" i="18" s="1"/>
  <c r="Y7" i="18" s="1"/>
  <c r="U7" i="18"/>
  <c r="V6" i="18"/>
  <c r="W6" i="18" s="1"/>
  <c r="U6" i="18"/>
  <c r="V5" i="18"/>
  <c r="W5" i="18" s="1"/>
  <c r="X5" i="18" s="1"/>
  <c r="Y5" i="18" s="1"/>
  <c r="U5" i="18"/>
  <c r="V4" i="18"/>
  <c r="W4" i="18" s="1"/>
  <c r="X4" i="18" s="1"/>
  <c r="U4" i="18"/>
  <c r="W75" i="15"/>
  <c r="X75" i="15" s="1"/>
  <c r="V75" i="15"/>
  <c r="W74" i="15"/>
  <c r="X74" i="15" s="1"/>
  <c r="Y74" i="15" s="1"/>
  <c r="V74" i="15"/>
  <c r="W73" i="15"/>
  <c r="X73" i="15" s="1"/>
  <c r="Y73" i="15" s="1"/>
  <c r="Z73" i="15" s="1"/>
  <c r="V73" i="15"/>
  <c r="W72" i="15"/>
  <c r="X72" i="15" s="1"/>
  <c r="Y72" i="15" s="1"/>
  <c r="Z72" i="15" s="1"/>
  <c r="V72" i="15"/>
  <c r="W67" i="15"/>
  <c r="X67" i="15" s="1"/>
  <c r="Y67" i="15" s="1"/>
  <c r="V67" i="15"/>
  <c r="W66" i="15"/>
  <c r="X66" i="15" s="1"/>
  <c r="Y66" i="15" s="1"/>
  <c r="Z66" i="15" s="1"/>
  <c r="V66" i="15"/>
  <c r="W65" i="15"/>
  <c r="X65" i="15" s="1"/>
  <c r="Y65" i="15" s="1"/>
  <c r="Z65" i="15" s="1"/>
  <c r="V65" i="15"/>
  <c r="W64" i="15"/>
  <c r="X64" i="15" s="1"/>
  <c r="Y64" i="15" s="1"/>
  <c r="V64" i="15"/>
  <c r="W63" i="15"/>
  <c r="X63" i="15" s="1"/>
  <c r="V63" i="15"/>
  <c r="W61" i="15"/>
  <c r="X61" i="15" s="1"/>
  <c r="Y61" i="15" s="1"/>
  <c r="Z61" i="15" s="1"/>
  <c r="V61" i="15"/>
  <c r="W60" i="15"/>
  <c r="X60" i="15" s="1"/>
  <c r="Y60" i="15" s="1"/>
  <c r="V60" i="15"/>
  <c r="W59" i="15"/>
  <c r="X59" i="15" s="1"/>
  <c r="V59" i="15"/>
  <c r="W58" i="15"/>
  <c r="X58" i="15" s="1"/>
  <c r="V58" i="15"/>
  <c r="W42" i="15"/>
  <c r="X42" i="15" s="1"/>
  <c r="Y42" i="15" s="1"/>
  <c r="V42" i="15"/>
  <c r="W41" i="15"/>
  <c r="X41" i="15" s="1"/>
  <c r="V41" i="15"/>
  <c r="W39" i="15"/>
  <c r="X39" i="15"/>
  <c r="Y39" i="15" s="1"/>
  <c r="Z39" i="15" s="1"/>
  <c r="V39" i="15"/>
  <c r="W37" i="15"/>
  <c r="X37" i="15" s="1"/>
  <c r="Y37" i="15" s="1"/>
  <c r="V37" i="15"/>
  <c r="W36" i="15"/>
  <c r="X36" i="15" s="1"/>
  <c r="Y36" i="15" s="1"/>
  <c r="V36" i="15"/>
  <c r="W35" i="15"/>
  <c r="X35" i="15" s="1"/>
  <c r="Y35" i="15" s="1"/>
  <c r="Z35" i="15" s="1"/>
  <c r="V35" i="15"/>
  <c r="W33" i="15"/>
  <c r="X33" i="15" s="1"/>
  <c r="Y33" i="15" s="1"/>
  <c r="V33" i="15"/>
  <c r="W32" i="15"/>
  <c r="X32" i="15" s="1"/>
  <c r="V32" i="15"/>
  <c r="W24" i="15"/>
  <c r="V24" i="15"/>
  <c r="W23" i="15"/>
  <c r="V23" i="15"/>
  <c r="W22" i="15"/>
  <c r="X22" i="15" s="1"/>
  <c r="Y22" i="15" s="1"/>
  <c r="Z22" i="15" s="1"/>
  <c r="V22" i="15"/>
  <c r="W21" i="15"/>
  <c r="X21" i="15" s="1"/>
  <c r="Y21" i="15" s="1"/>
  <c r="Z21" i="15" s="1"/>
  <c r="V21" i="15"/>
  <c r="W20" i="15"/>
  <c r="X20" i="15" s="1"/>
  <c r="V20" i="15"/>
  <c r="W19" i="15"/>
  <c r="V19" i="15"/>
  <c r="W18" i="15"/>
  <c r="X18" i="15" s="1"/>
  <c r="Y18" i="15" s="1"/>
  <c r="Z18" i="15" s="1"/>
  <c r="V18" i="15"/>
  <c r="W17" i="15"/>
  <c r="X17" i="15" s="1"/>
  <c r="Y17" i="15" s="1"/>
  <c r="V17" i="15"/>
  <c r="W15" i="15"/>
  <c r="X15" i="15" s="1"/>
  <c r="V15" i="15"/>
  <c r="W14" i="15"/>
  <c r="X14" i="15" s="1"/>
  <c r="V14" i="15"/>
  <c r="W12" i="15"/>
  <c r="X12" i="15" s="1"/>
  <c r="V12" i="15"/>
  <c r="W10" i="15"/>
  <c r="X10" i="15" s="1"/>
  <c r="V10" i="15"/>
  <c r="W8" i="15"/>
  <c r="X8" i="15" s="1"/>
  <c r="Y8" i="15" s="1"/>
  <c r="V8" i="15"/>
  <c r="W7" i="15"/>
  <c r="X7" i="15" s="1"/>
  <c r="Y7" i="15" s="1"/>
  <c r="V7" i="15"/>
  <c r="W6" i="15"/>
  <c r="X6" i="15" s="1"/>
  <c r="Y6" i="15" s="1"/>
  <c r="Z6" i="15" s="1"/>
  <c r="AA6" i="15" s="1"/>
  <c r="V6" i="15"/>
  <c r="W5" i="15"/>
  <c r="V5" i="15"/>
  <c r="W4" i="15"/>
  <c r="V4" i="15"/>
  <c r="W56" i="7"/>
  <c r="X56" i="7" s="1"/>
  <c r="V56" i="7"/>
  <c r="W55" i="7"/>
  <c r="X55" i="7" s="1"/>
  <c r="V55" i="7"/>
  <c r="W57" i="7"/>
  <c r="X57" i="7" s="1"/>
  <c r="V57" i="7"/>
  <c r="W85" i="7"/>
  <c r="V85" i="7"/>
  <c r="W79" i="7"/>
  <c r="X79" i="7" s="1"/>
  <c r="V79" i="7"/>
  <c r="W76" i="7"/>
  <c r="X76" i="7" s="1"/>
  <c r="V76" i="7"/>
  <c r="W7" i="7"/>
  <c r="X7" i="7" s="1"/>
  <c r="V7" i="7"/>
  <c r="W6" i="7"/>
  <c r="X6" i="7" s="1"/>
  <c r="Y6" i="7" s="1"/>
  <c r="Z6" i="7" s="1"/>
  <c r="V6" i="7"/>
  <c r="W4" i="7"/>
  <c r="W5" i="7"/>
  <c r="W8" i="7"/>
  <c r="W9" i="7"/>
  <c r="X9" i="7" s="1"/>
  <c r="Y9" i="7" s="1"/>
  <c r="Z9" i="7" s="1"/>
  <c r="W10" i="7"/>
  <c r="W11" i="7"/>
  <c r="X11" i="7" s="1"/>
  <c r="W12" i="7"/>
  <c r="X12" i="7" s="1"/>
  <c r="Y12" i="7" s="1"/>
  <c r="Z12" i="7" s="1"/>
  <c r="W14" i="7"/>
  <c r="W15" i="7"/>
  <c r="X15" i="7" s="1"/>
  <c r="W16" i="7"/>
  <c r="W64" i="7"/>
  <c r="X64" i="7" s="1"/>
  <c r="W66" i="7"/>
  <c r="X66" i="7" s="1"/>
  <c r="Y66" i="7" s="1"/>
  <c r="Z66" i="7" s="1"/>
  <c r="W73" i="7"/>
  <c r="X73" i="7" s="1"/>
  <c r="Y73" i="7" s="1"/>
  <c r="Z73" i="7" s="1"/>
  <c r="W91" i="7"/>
  <c r="X91" i="7" s="1"/>
  <c r="Y91" i="7" s="1"/>
  <c r="Z91" i="7" s="1"/>
  <c r="W92" i="7"/>
  <c r="X92" i="7" s="1"/>
  <c r="Y92" i="7" s="1"/>
  <c r="Z92" i="7" s="1"/>
  <c r="W93" i="7"/>
  <c r="X93" i="7" s="1"/>
  <c r="Y93" i="7" s="1"/>
  <c r="Z93" i="7" s="1"/>
  <c r="W94" i="7"/>
  <c r="X94" i="7" s="1"/>
  <c r="Y94" i="7" s="1"/>
  <c r="Z94" i="7" s="1"/>
  <c r="V4" i="2"/>
  <c r="V5" i="2"/>
  <c r="V6" i="2"/>
  <c r="W6" i="2" s="1"/>
  <c r="X6" i="2" s="1"/>
  <c r="V7" i="2"/>
  <c r="W7" i="2" s="1"/>
  <c r="V8" i="2"/>
  <c r="W8" i="2" s="1"/>
  <c r="V9" i="2"/>
  <c r="W9" i="2" s="1"/>
  <c r="X9" i="2" s="1"/>
  <c r="Y9" i="2" s="1"/>
  <c r="V10" i="2"/>
  <c r="W10" i="2" s="1"/>
  <c r="V11" i="2"/>
  <c r="W11" i="2" s="1"/>
  <c r="X11" i="2" s="1"/>
  <c r="Y11" i="2" s="1"/>
  <c r="V12" i="2"/>
  <c r="W12" i="2" s="1"/>
  <c r="V13" i="2"/>
  <c r="W13" i="2" s="1"/>
  <c r="X13" i="2" s="1"/>
  <c r="Y13" i="2" s="1"/>
  <c r="V14" i="2"/>
  <c r="W14" i="2" s="1"/>
  <c r="V15" i="2"/>
  <c r="W15" i="2" s="1"/>
  <c r="X15" i="2" s="1"/>
  <c r="Y15" i="2" s="1"/>
  <c r="V94" i="7"/>
  <c r="V93" i="7"/>
  <c r="V92" i="7"/>
  <c r="V91" i="7"/>
  <c r="V73" i="7"/>
  <c r="V66" i="7"/>
  <c r="V64" i="7"/>
  <c r="V16" i="7"/>
  <c r="V15" i="7"/>
  <c r="V14" i="7"/>
  <c r="V12" i="7"/>
  <c r="V11" i="7"/>
  <c r="V10" i="7"/>
  <c r="V9" i="7"/>
  <c r="V8" i="7"/>
  <c r="V5" i="7"/>
  <c r="Y33" i="2"/>
  <c r="C27" i="11" s="1"/>
  <c r="Y32" i="2"/>
  <c r="Y31" i="2"/>
  <c r="Y23" i="2"/>
  <c r="U15" i="2"/>
  <c r="U14" i="2"/>
  <c r="U13" i="2"/>
  <c r="U12" i="2"/>
  <c r="U11" i="2"/>
  <c r="U10" i="2"/>
  <c r="U9" i="2"/>
  <c r="U8" i="2"/>
  <c r="U7" i="2"/>
  <c r="U6" i="2"/>
  <c r="U5" i="2"/>
  <c r="U4" i="2"/>
  <c r="Y22" i="2"/>
  <c r="Z14" i="18"/>
  <c r="X63" i="18"/>
  <c r="X19" i="15" l="1"/>
  <c r="Y19" i="15" s="1"/>
  <c r="X28" i="15"/>
  <c r="Y28" i="15" s="1"/>
  <c r="Z28" i="15" s="1"/>
  <c r="X24" i="15"/>
  <c r="Y24" i="15" s="1"/>
  <c r="Z24" i="15" s="1"/>
  <c r="X23" i="15"/>
  <c r="X10" i="7"/>
  <c r="X106" i="7" s="1"/>
  <c r="X8" i="7"/>
  <c r="Y8" i="7" s="1"/>
  <c r="Z8" i="7" s="1"/>
  <c r="X85" i="7"/>
  <c r="X4" i="15"/>
  <c r="X5" i="15"/>
  <c r="X16" i="7"/>
  <c r="Y16" i="7" s="1"/>
  <c r="Z16" i="7" s="1"/>
  <c r="X14" i="7"/>
  <c r="Y14" i="7" s="1"/>
  <c r="Z14" i="7" s="1"/>
  <c r="X5" i="7"/>
  <c r="X4" i="7"/>
  <c r="Y4" i="7" s="1"/>
  <c r="Z4" i="7" s="1"/>
  <c r="AA4" i="7" s="1"/>
  <c r="X24" i="18"/>
  <c r="Y24" i="18" s="1"/>
  <c r="Z24" i="18" s="1"/>
  <c r="Y47" i="15"/>
  <c r="Z47" i="15" s="1"/>
  <c r="AA47" i="15" s="1"/>
  <c r="Y57" i="15"/>
  <c r="Z57" i="15" s="1"/>
  <c r="AA57" i="15" s="1"/>
  <c r="Z8" i="15"/>
  <c r="AA8" i="15" s="1"/>
  <c r="Y51" i="15"/>
  <c r="Z51" i="15" s="1"/>
  <c r="AA51" i="15" s="1"/>
  <c r="Z26" i="15"/>
  <c r="AA26" i="15" s="1"/>
  <c r="X59" i="18"/>
  <c r="Y59" i="18" s="1"/>
  <c r="Z59" i="18" s="1"/>
  <c r="Z51" i="18"/>
  <c r="X8" i="18"/>
  <c r="Y19" i="18"/>
  <c r="Z19" i="18" s="1"/>
  <c r="Z45" i="18"/>
  <c r="X10" i="18"/>
  <c r="X20" i="18"/>
  <c r="X22" i="18"/>
  <c r="X28" i="18"/>
  <c r="X33" i="18"/>
  <c r="Y33" i="18" s="1"/>
  <c r="Z33" i="18" s="1"/>
  <c r="Y42" i="18"/>
  <c r="Z42" i="18" s="1"/>
  <c r="Y65" i="18"/>
  <c r="Z65" i="18" s="1"/>
  <c r="Y4" i="18"/>
  <c r="Z4" i="18" s="1"/>
  <c r="Y73" i="18"/>
  <c r="Z73" i="18" s="1"/>
  <c r="Z35" i="18"/>
  <c r="Z5" i="18"/>
  <c r="X15" i="18"/>
  <c r="Y15" i="18" s="1"/>
  <c r="Z15" i="18" s="1"/>
  <c r="X39" i="18"/>
  <c r="Z58" i="18"/>
  <c r="Y74" i="18"/>
  <c r="Z74" i="18" s="1"/>
  <c r="Y36" i="18"/>
  <c r="Z36" i="18" s="1"/>
  <c r="Z18" i="18"/>
  <c r="Y72" i="18"/>
  <c r="Z72" i="18" s="1"/>
  <c r="Y17" i="18"/>
  <c r="Z17" i="18" s="1"/>
  <c r="Z47" i="18"/>
  <c r="Y67" i="18"/>
  <c r="Z67" i="18" s="1"/>
  <c r="Y23" i="18"/>
  <c r="Z23" i="18" s="1"/>
  <c r="Z70" i="18"/>
  <c r="Z7" i="18"/>
  <c r="Z21" i="18"/>
  <c r="Y32" i="18"/>
  <c r="Z32" i="18" s="1"/>
  <c r="Z41" i="18"/>
  <c r="Z64" i="18"/>
  <c r="Z12" i="18"/>
  <c r="Y63" i="18"/>
  <c r="Z63" i="18" s="1"/>
  <c r="Z68" i="18"/>
  <c r="Z55" i="18"/>
  <c r="Y10" i="15"/>
  <c r="Y14" i="15"/>
  <c r="Z14" i="15" s="1"/>
  <c r="AA14" i="15" s="1"/>
  <c r="Y12" i="15"/>
  <c r="Y20" i="15"/>
  <c r="Z20" i="15" s="1"/>
  <c r="AA20" i="15" s="1"/>
  <c r="Y58" i="15"/>
  <c r="Z58" i="15" s="1"/>
  <c r="AA58" i="15" s="1"/>
  <c r="AA39" i="15"/>
  <c r="AA61" i="15"/>
  <c r="AA65" i="15"/>
  <c r="AA22" i="15"/>
  <c r="AA72" i="15"/>
  <c r="Z33" i="15"/>
  <c r="AA33" i="15" s="1"/>
  <c r="Z37" i="15"/>
  <c r="AA37" i="15" s="1"/>
  <c r="Z60" i="15"/>
  <c r="AA60" i="15" s="1"/>
  <c r="AA45" i="15"/>
  <c r="Y5" i="15"/>
  <c r="Z5" i="15" s="1"/>
  <c r="Y32" i="15"/>
  <c r="Z32" i="15" s="1"/>
  <c r="AA32" i="15" s="1"/>
  <c r="Z42" i="15"/>
  <c r="AA42" i="15" s="1"/>
  <c r="Z36" i="15"/>
  <c r="AA36" i="15" s="1"/>
  <c r="AA68" i="15"/>
  <c r="AA73" i="15"/>
  <c r="AA18" i="15"/>
  <c r="AA21" i="15"/>
  <c r="AA43" i="15"/>
  <c r="Z64" i="15"/>
  <c r="AA64" i="15" s="1"/>
  <c r="Z17" i="15"/>
  <c r="AA17" i="15" s="1"/>
  <c r="AA35" i="15"/>
  <c r="AA55" i="15"/>
  <c r="Z74" i="15"/>
  <c r="AA74" i="15" s="1"/>
  <c r="Z19" i="15"/>
  <c r="AA19" i="15" s="1"/>
  <c r="Z7" i="15"/>
  <c r="AA7" i="15" s="1"/>
  <c r="Z67" i="15"/>
  <c r="AA67" i="15" s="1"/>
  <c r="AA70" i="15"/>
  <c r="AA6" i="7"/>
  <c r="AA94" i="7"/>
  <c r="AA16" i="7"/>
  <c r="Y46" i="7"/>
  <c r="Z46" i="7" s="1"/>
  <c r="AA66" i="7"/>
  <c r="AA14" i="7"/>
  <c r="AA8" i="7"/>
  <c r="AA45" i="7"/>
  <c r="AA48" i="7"/>
  <c r="AA91" i="7"/>
  <c r="AA9" i="7"/>
  <c r="AA52" i="7"/>
  <c r="AA73" i="7"/>
  <c r="AA12" i="7"/>
  <c r="AA93" i="7"/>
  <c r="Y43" i="7"/>
  <c r="Z43" i="7" s="1"/>
  <c r="AA92" i="7"/>
  <c r="W5" i="2"/>
  <c r="X5" i="2" s="1"/>
  <c r="Y5" i="2" s="1"/>
  <c r="Z5" i="2" s="1"/>
  <c r="Y6" i="2"/>
  <c r="Z6" i="2" s="1"/>
  <c r="Z11" i="2"/>
  <c r="X7" i="2"/>
  <c r="Z9" i="2"/>
  <c r="Z13" i="2"/>
  <c r="W4" i="2"/>
  <c r="Z75" i="18"/>
  <c r="V90" i="18"/>
  <c r="Z90" i="18" s="1"/>
  <c r="V82" i="18"/>
  <c r="F6" i="11" s="1"/>
  <c r="F31" i="11" s="1"/>
  <c r="V89" i="18"/>
  <c r="Z89" i="18" s="1"/>
  <c r="G22" i="11"/>
  <c r="G27" i="11"/>
  <c r="G17" i="11"/>
  <c r="G21" i="11"/>
  <c r="G25" i="11"/>
  <c r="G18" i="11"/>
  <c r="G20" i="11"/>
  <c r="G23" i="11"/>
  <c r="Y79" i="7"/>
  <c r="Z79" i="7" s="1"/>
  <c r="Y85" i="7"/>
  <c r="Z85" i="7" s="1"/>
  <c r="X61" i="18"/>
  <c r="W85" i="18"/>
  <c r="W81" i="18"/>
  <c r="X14" i="2"/>
  <c r="X12" i="2"/>
  <c r="Y12" i="2" s="1"/>
  <c r="Z12" i="2" s="1"/>
  <c r="X10" i="2"/>
  <c r="X8" i="2"/>
  <c r="Y15" i="7"/>
  <c r="Z15" i="7" s="1"/>
  <c r="W104" i="7"/>
  <c r="Y76" i="7"/>
  <c r="Z76" i="7" s="1"/>
  <c r="W80" i="18"/>
  <c r="V86" i="18"/>
  <c r="W82" i="18"/>
  <c r="Y57" i="7"/>
  <c r="Z57" i="7" s="1"/>
  <c r="Y15" i="15"/>
  <c r="Z15" i="15" s="1"/>
  <c r="AA15" i="15" s="1"/>
  <c r="W79" i="18"/>
  <c r="E8" i="10" s="1"/>
  <c r="W89" i="18"/>
  <c r="V85" i="18"/>
  <c r="Y41" i="15"/>
  <c r="Z41" i="15" s="1"/>
  <c r="X6" i="18"/>
  <c r="Y6" i="18" s="1"/>
  <c r="W90" i="18"/>
  <c r="W86" i="18"/>
  <c r="W88" i="18"/>
  <c r="W84" i="18"/>
  <c r="V80" i="18"/>
  <c r="V88" i="18"/>
  <c r="V84" i="18"/>
  <c r="V87" i="18"/>
  <c r="V83" i="18"/>
  <c r="V79" i="18"/>
  <c r="W87" i="18"/>
  <c r="W83" i="18"/>
  <c r="V81" i="18"/>
  <c r="X66" i="18"/>
  <c r="Y55" i="7"/>
  <c r="Z55" i="7" s="1"/>
  <c r="Y56" i="7"/>
  <c r="Z56" i="7" s="1"/>
  <c r="Y63" i="15"/>
  <c r="Z37" i="18"/>
  <c r="Y64" i="7"/>
  <c r="Z64" i="7" s="1"/>
  <c r="Y5" i="7"/>
  <c r="Z5" i="7" s="1"/>
  <c r="X102" i="7"/>
  <c r="AA66" i="15"/>
  <c r="Y75" i="15"/>
  <c r="Y50" i="7"/>
  <c r="Z50" i="7" s="1"/>
  <c r="X49" i="18"/>
  <c r="Y49" i="18" s="1"/>
  <c r="Z53" i="18"/>
  <c r="Z57" i="18"/>
  <c r="G26" i="11"/>
  <c r="Z15" i="2"/>
  <c r="Y11" i="7"/>
  <c r="Z11" i="7" s="1"/>
  <c r="AA11" i="7" s="1"/>
  <c r="Y7" i="7"/>
  <c r="Y4" i="15"/>
  <c r="Y59" i="15"/>
  <c r="Z59" i="15" s="1"/>
  <c r="Z26" i="18"/>
  <c r="AA44" i="7"/>
  <c r="AA53" i="15"/>
  <c r="Z43" i="18"/>
  <c r="G19" i="11"/>
  <c r="G24" i="11"/>
  <c r="Y49" i="15"/>
  <c r="Z49" i="15" s="1"/>
  <c r="X79" i="15" l="1"/>
  <c r="E7" i="10" s="1"/>
  <c r="W89" i="15"/>
  <c r="AA89" i="15" s="1"/>
  <c r="AA28" i="15"/>
  <c r="AA24" i="15"/>
  <c r="X81" i="15"/>
  <c r="W86" i="15"/>
  <c r="AA86" i="15" s="1"/>
  <c r="W85" i="15"/>
  <c r="AA85" i="15" s="1"/>
  <c r="X87" i="15"/>
  <c r="W79" i="15"/>
  <c r="D7" i="10" s="1"/>
  <c r="X84" i="15"/>
  <c r="Y23" i="15"/>
  <c r="X82" i="15"/>
  <c r="X89" i="15"/>
  <c r="W87" i="15"/>
  <c r="AA87" i="15" s="1"/>
  <c r="W84" i="15"/>
  <c r="AA84" i="15" s="1"/>
  <c r="X98" i="7"/>
  <c r="E6" i="10" s="1"/>
  <c r="Y10" i="7"/>
  <c r="Z10" i="7" s="1"/>
  <c r="X99" i="7"/>
  <c r="W105" i="7"/>
  <c r="AA105" i="7" s="1"/>
  <c r="W106" i="7"/>
  <c r="AA106" i="7" s="1"/>
  <c r="W103" i="7"/>
  <c r="D8" i="11" s="1"/>
  <c r="W107" i="7"/>
  <c r="D12" i="11" s="1"/>
  <c r="X104" i="7"/>
  <c r="W99" i="7"/>
  <c r="D4" i="11" s="1"/>
  <c r="W98" i="7"/>
  <c r="AA98" i="7" s="1"/>
  <c r="G6" i="10" s="1"/>
  <c r="X103" i="7"/>
  <c r="X109" i="7"/>
  <c r="X100" i="7"/>
  <c r="X105" i="7"/>
  <c r="X108" i="7"/>
  <c r="X101" i="7"/>
  <c r="X107" i="7"/>
  <c r="W100" i="7"/>
  <c r="AA100" i="7" s="1"/>
  <c r="X86" i="15"/>
  <c r="X85" i="15"/>
  <c r="X90" i="15"/>
  <c r="W83" i="15"/>
  <c r="E7" i="11" s="1"/>
  <c r="E32" i="11" s="1"/>
  <c r="W82" i="15"/>
  <c r="AA82" i="15" s="1"/>
  <c r="W90" i="15"/>
  <c r="E14" i="11" s="1"/>
  <c r="E39" i="11" s="1"/>
  <c r="W81" i="15"/>
  <c r="AA81" i="15" s="1"/>
  <c r="W80" i="15"/>
  <c r="AA80" i="15" s="1"/>
  <c r="W88" i="15"/>
  <c r="AA88" i="15" s="1"/>
  <c r="X80" i="15"/>
  <c r="X83" i="15"/>
  <c r="X88" i="15"/>
  <c r="W108" i="7"/>
  <c r="AA108" i="7" s="1"/>
  <c r="W101" i="7"/>
  <c r="AA101" i="7" s="1"/>
  <c r="W109" i="7"/>
  <c r="D14" i="11" s="1"/>
  <c r="D39" i="11" s="1"/>
  <c r="W102" i="7"/>
  <c r="D7" i="11" s="1"/>
  <c r="Z12" i="15"/>
  <c r="AA12" i="15" s="1"/>
  <c r="Y28" i="18"/>
  <c r="Z28" i="18" s="1"/>
  <c r="Y20" i="18"/>
  <c r="Z20" i="18" s="1"/>
  <c r="Y8" i="18"/>
  <c r="Z8" i="18" s="1"/>
  <c r="Z10" i="15"/>
  <c r="AA10" i="15" s="1"/>
  <c r="Y39" i="18"/>
  <c r="Z39" i="18" s="1"/>
  <c r="Y10" i="18"/>
  <c r="Z10" i="18" s="1"/>
  <c r="AA79" i="15"/>
  <c r="G7" i="10" s="1"/>
  <c r="Y22" i="18"/>
  <c r="Z22" i="18" s="1"/>
  <c r="Y66" i="18"/>
  <c r="Z66" i="18" s="1"/>
  <c r="Y61" i="18"/>
  <c r="Z61" i="18" s="1"/>
  <c r="Z6" i="18"/>
  <c r="Z49" i="18"/>
  <c r="Z4" i="15"/>
  <c r="AA4" i="15" s="1"/>
  <c r="Z23" i="15"/>
  <c r="AA23" i="15" s="1"/>
  <c r="AA41" i="15"/>
  <c r="Z75" i="15"/>
  <c r="AA75" i="15" s="1"/>
  <c r="Z63" i="15"/>
  <c r="AA63" i="15" s="1"/>
  <c r="AA59" i="15"/>
  <c r="AA49" i="15"/>
  <c r="AA5" i="15"/>
  <c r="Z7" i="7"/>
  <c r="AA7" i="7" s="1"/>
  <c r="AA5" i="7"/>
  <c r="AA46" i="7"/>
  <c r="AA10" i="7"/>
  <c r="AA57" i="7"/>
  <c r="AA64" i="7"/>
  <c r="AA76" i="7"/>
  <c r="AA79" i="7"/>
  <c r="AA85" i="7"/>
  <c r="AA50" i="7"/>
  <c r="AA56" i="7"/>
  <c r="AA43" i="7"/>
  <c r="AA15" i="7"/>
  <c r="AA55" i="7"/>
  <c r="V31" i="2"/>
  <c r="Z31" i="2" s="1"/>
  <c r="Y8" i="2"/>
  <c r="Z8" i="2" s="1"/>
  <c r="Y14" i="2"/>
  <c r="Z14" i="2" s="1"/>
  <c r="Y7" i="2"/>
  <c r="Z7" i="2" s="1"/>
  <c r="Y10" i="2"/>
  <c r="Z10" i="2" s="1"/>
  <c r="W27" i="2"/>
  <c r="W25" i="2"/>
  <c r="W23" i="2"/>
  <c r="X4" i="2"/>
  <c r="W29" i="2"/>
  <c r="W26" i="2"/>
  <c r="V28" i="2"/>
  <c r="Z28" i="2" s="1"/>
  <c r="V22" i="2"/>
  <c r="D5" i="10" s="1"/>
  <c r="W28" i="2"/>
  <c r="W31" i="2"/>
  <c r="W22" i="2"/>
  <c r="E5" i="10" s="1"/>
  <c r="V33" i="2"/>
  <c r="Z33" i="2" s="1"/>
  <c r="V26" i="2"/>
  <c r="Z26" i="2" s="1"/>
  <c r="W30" i="2"/>
  <c r="V29" i="2"/>
  <c r="Z29" i="2" s="1"/>
  <c r="V30" i="2"/>
  <c r="Z30" i="2" s="1"/>
  <c r="W33" i="2"/>
  <c r="V23" i="2"/>
  <c r="Z23" i="2" s="1"/>
  <c r="V25" i="2"/>
  <c r="Z25" i="2" s="1"/>
  <c r="V32" i="2"/>
  <c r="Z32" i="2" s="1"/>
  <c r="W32" i="2"/>
  <c r="W24" i="2"/>
  <c r="V24" i="2"/>
  <c r="Z24" i="2" s="1"/>
  <c r="V27" i="2"/>
  <c r="Z27" i="2" s="1"/>
  <c r="Z82" i="18"/>
  <c r="F14" i="11"/>
  <c r="F39" i="11" s="1"/>
  <c r="F13" i="11"/>
  <c r="F38" i="11" s="1"/>
  <c r="D6" i="10"/>
  <c r="F8" i="11"/>
  <c r="F33" i="11" s="1"/>
  <c r="Z84" i="18"/>
  <c r="E10" i="11"/>
  <c r="E35" i="11" s="1"/>
  <c r="E9" i="11"/>
  <c r="E34" i="11" s="1"/>
  <c r="E13" i="11"/>
  <c r="E38" i="11" s="1"/>
  <c r="D9" i="11"/>
  <c r="AA104" i="7"/>
  <c r="D10" i="11"/>
  <c r="D8" i="10"/>
  <c r="Z79" i="18"/>
  <c r="G8" i="10" s="1"/>
  <c r="Z88" i="18"/>
  <c r="F12" i="11"/>
  <c r="F37" i="11" s="1"/>
  <c r="C19" i="10"/>
  <c r="C14" i="10"/>
  <c r="Z86" i="18"/>
  <c r="F10" i="11"/>
  <c r="F35" i="11" s="1"/>
  <c r="Z81" i="18"/>
  <c r="F5" i="11"/>
  <c r="F30" i="11" s="1"/>
  <c r="F7" i="11"/>
  <c r="F32" i="11" s="1"/>
  <c r="Z83" i="18"/>
  <c r="Z80" i="18"/>
  <c r="F4" i="11"/>
  <c r="F29" i="11" s="1"/>
  <c r="AA103" i="7"/>
  <c r="AA107" i="7"/>
  <c r="F11" i="11"/>
  <c r="F36" i="11" s="1"/>
  <c r="Z87" i="18"/>
  <c r="F9" i="11"/>
  <c r="F34" i="11" s="1"/>
  <c r="Z85" i="18"/>
  <c r="D5" i="11"/>
  <c r="E8" i="11" l="1"/>
  <c r="E33" i="11" s="1"/>
  <c r="AA83" i="15"/>
  <c r="E9" i="10"/>
  <c r="C20" i="10"/>
  <c r="C21" i="10" s="1"/>
  <c r="E11" i="11"/>
  <c r="E36" i="11" s="1"/>
  <c r="C13" i="10"/>
  <c r="AA99" i="7"/>
  <c r="D11" i="11"/>
  <c r="E4" i="11"/>
  <c r="E29" i="11" s="1"/>
  <c r="E6" i="11"/>
  <c r="E31" i="11" s="1"/>
  <c r="AA90" i="15"/>
  <c r="E12" i="11"/>
  <c r="E37" i="11" s="1"/>
  <c r="E5" i="11"/>
  <c r="E30" i="11" s="1"/>
  <c r="D6" i="11"/>
  <c r="G6" i="11" s="1"/>
  <c r="G31" i="11" s="1"/>
  <c r="AA109" i="7"/>
  <c r="D13" i="11"/>
  <c r="D38" i="11" s="1"/>
  <c r="AA102" i="7"/>
  <c r="X90" i="18"/>
  <c r="X79" i="18"/>
  <c r="F8" i="10" s="1"/>
  <c r="X88" i="18"/>
  <c r="X86" i="18"/>
  <c r="X87" i="18"/>
  <c r="X84" i="18"/>
  <c r="X85" i="18"/>
  <c r="X89" i="18"/>
  <c r="X83" i="18"/>
  <c r="X81" i="18"/>
  <c r="X80" i="18"/>
  <c r="X82" i="18"/>
  <c r="Y90" i="15"/>
  <c r="Y88" i="15"/>
  <c r="Y80" i="15"/>
  <c r="Y84" i="15"/>
  <c r="Y79" i="15"/>
  <c r="F7" i="10" s="1"/>
  <c r="Y83" i="15"/>
  <c r="Y89" i="15"/>
  <c r="Y81" i="15"/>
  <c r="Y86" i="15"/>
  <c r="Y85" i="15"/>
  <c r="Y87" i="15"/>
  <c r="Y82" i="15"/>
  <c r="C15" i="10"/>
  <c r="Y106" i="7"/>
  <c r="Y98" i="7"/>
  <c r="F6" i="10" s="1"/>
  <c r="Y104" i="7"/>
  <c r="Y107" i="7"/>
  <c r="Y100" i="7"/>
  <c r="Y102" i="7"/>
  <c r="Y99" i="7"/>
  <c r="Y105" i="7"/>
  <c r="Y103" i="7"/>
  <c r="Y109" i="7"/>
  <c r="Y101" i="7"/>
  <c r="Y108" i="7"/>
  <c r="Y4" i="2"/>
  <c r="Z4" i="2" s="1"/>
  <c r="C14" i="11"/>
  <c r="C39" i="11" s="1"/>
  <c r="Z22" i="2"/>
  <c r="G5" i="10" s="1"/>
  <c r="D32" i="11"/>
  <c r="G7" i="11"/>
  <c r="G32" i="11" s="1"/>
  <c r="G13" i="11"/>
  <c r="G38" i="11" s="1"/>
  <c r="D36" i="11"/>
  <c r="D33" i="11"/>
  <c r="G9" i="11"/>
  <c r="G34" i="11" s="1"/>
  <c r="D34" i="11"/>
  <c r="D37" i="11"/>
  <c r="D30" i="11"/>
  <c r="D29" i="11"/>
  <c r="G4" i="11"/>
  <c r="G29" i="11" s="1"/>
  <c r="G14" i="11"/>
  <c r="G39" i="11" s="1"/>
  <c r="E19" i="10"/>
  <c r="E14" i="10"/>
  <c r="E20" i="10"/>
  <c r="E13" i="10"/>
  <c r="B19" i="10"/>
  <c r="B14" i="10"/>
  <c r="D9" i="10"/>
  <c r="G9" i="10" s="1"/>
  <c r="G10" i="11"/>
  <c r="G35" i="11" s="1"/>
  <c r="D35" i="11"/>
  <c r="B13" i="10"/>
  <c r="B20" i="10"/>
  <c r="G8" i="11" l="1"/>
  <c r="G33" i="11" s="1"/>
  <c r="G11" i="11"/>
  <c r="G36" i="11" s="1"/>
  <c r="D31" i="11"/>
  <c r="G5" i="11"/>
  <c r="G30" i="11" s="1"/>
  <c r="G12" i="11"/>
  <c r="G37" i="11" s="1"/>
  <c r="AA79" i="18"/>
  <c r="H8" i="10" s="1"/>
  <c r="AB98" i="7"/>
  <c r="H6" i="10" s="1"/>
  <c r="AB79" i="15"/>
  <c r="H7" i="10" s="1"/>
  <c r="X33" i="2"/>
  <c r="X23" i="2"/>
  <c r="X30" i="2"/>
  <c r="X27" i="2"/>
  <c r="X22" i="2"/>
  <c r="X32" i="2"/>
  <c r="X26" i="2"/>
  <c r="X28" i="2"/>
  <c r="X29" i="2"/>
  <c r="X25" i="2"/>
  <c r="X31" i="2"/>
  <c r="X24" i="2"/>
  <c r="B21" i="10"/>
  <c r="E21" i="10" s="1"/>
  <c r="B15" i="10"/>
  <c r="E15" i="10" s="1"/>
  <c r="F14" i="10"/>
  <c r="F19" i="10"/>
  <c r="D20" i="10"/>
  <c r="D13" i="10"/>
  <c r="D14" i="10"/>
  <c r="D19" i="10"/>
  <c r="F20" i="10" l="1"/>
  <c r="F13" i="10"/>
  <c r="F5" i="10"/>
  <c r="F9" i="10" s="1"/>
  <c r="H9" i="10" s="1"/>
  <c r="AA22" i="2"/>
  <c r="H5" i="10" s="1"/>
  <c r="D21" i="10"/>
  <c r="F21" i="10" s="1"/>
  <c r="D15" i="10"/>
  <c r="F15" i="10" s="1"/>
</calcChain>
</file>

<file path=xl/comments1.xml><?xml version="1.0" encoding="utf-8"?>
<comments xmlns="http://schemas.openxmlformats.org/spreadsheetml/2006/main">
  <authors>
    <author>cadjallala</author>
    <author>Iain Ironside</author>
  </authors>
  <commentList>
    <comment ref="C7" authorId="0" shapeId="0">
      <text>
        <r>
          <rPr>
            <b/>
            <sz val="9"/>
            <color indexed="81"/>
            <rFont val="Tahoma"/>
            <family val="2"/>
          </rPr>
          <t>cadjallala:</t>
        </r>
        <r>
          <rPr>
            <sz val="9"/>
            <color indexed="81"/>
            <rFont val="Tahoma"/>
            <family val="2"/>
          </rPr>
          <t xml:space="preserve">
INNOCENT</t>
        </r>
      </text>
    </comment>
    <comment ref="C12" authorId="1" shapeId="0">
      <text>
        <r>
          <rPr>
            <b/>
            <sz val="9"/>
            <color indexed="81"/>
            <rFont val="Tahoma"/>
            <family val="2"/>
          </rPr>
          <t>Measue if appropriate for the program</t>
        </r>
      </text>
    </comment>
  </commentList>
</comments>
</file>

<file path=xl/comments2.xml><?xml version="1.0" encoding="utf-8"?>
<comments xmlns="http://schemas.openxmlformats.org/spreadsheetml/2006/main">
  <authors>
    <author>Iain Ironside</author>
  </authors>
  <commentList>
    <comment ref="C15" authorId="0" shapeId="0">
      <text>
        <r>
          <rPr>
            <b/>
            <sz val="9"/>
            <color indexed="81"/>
            <rFont val="Tahoma"/>
            <family val="2"/>
          </rPr>
          <t>Measue if appropriate for the program</t>
        </r>
      </text>
    </comment>
    <comment ref="C33" authorId="0" shapeId="0">
      <text>
        <r>
          <rPr>
            <b/>
            <sz val="9"/>
            <color indexed="81"/>
            <rFont val="Tahoma"/>
            <family val="2"/>
          </rPr>
          <t>Measue if appropriate for the program</t>
        </r>
      </text>
    </comment>
  </commentList>
</comments>
</file>

<file path=xl/comments3.xml><?xml version="1.0" encoding="utf-8"?>
<comments xmlns="http://schemas.openxmlformats.org/spreadsheetml/2006/main">
  <authors>
    <author>Iain Ironside</author>
  </authors>
  <commentList>
    <comment ref="C15" authorId="0" shapeId="0">
      <text>
        <r>
          <rPr>
            <b/>
            <sz val="9"/>
            <color indexed="81"/>
            <rFont val="Tahoma"/>
            <family val="2"/>
          </rPr>
          <t>Measue if appropriate for the program</t>
        </r>
      </text>
    </comment>
    <comment ref="C33" authorId="0" shapeId="0">
      <text>
        <r>
          <rPr>
            <b/>
            <sz val="9"/>
            <color indexed="81"/>
            <rFont val="Tahoma"/>
            <family val="2"/>
          </rPr>
          <t>Measue if appropriate for the program</t>
        </r>
      </text>
    </comment>
  </commentList>
</comments>
</file>

<file path=xl/sharedStrings.xml><?xml version="1.0" encoding="utf-8"?>
<sst xmlns="http://schemas.openxmlformats.org/spreadsheetml/2006/main" count="1633" uniqueCount="361">
  <si>
    <t>Attrition</t>
  </si>
  <si>
    <t>Absenteeism</t>
  </si>
  <si>
    <t>Recruiting / Hiring</t>
  </si>
  <si>
    <t>Training</t>
  </si>
  <si>
    <t>On Time</t>
  </si>
  <si>
    <t>Abandonment Rate</t>
  </si>
  <si>
    <t>Volume</t>
  </si>
  <si>
    <t>Efficiency</t>
  </si>
  <si>
    <t>Backlog</t>
  </si>
  <si>
    <t>Uptime/Accessibility</t>
  </si>
  <si>
    <t>Quality</t>
  </si>
  <si>
    <t>Blocked Transactions</t>
  </si>
  <si>
    <t>Scheduling Forecast Accuracy</t>
  </si>
  <si>
    <t>Occupancy</t>
  </si>
  <si>
    <t>Program</t>
  </si>
  <si>
    <t>Are targets achieved 3/4ths of the time?</t>
  </si>
  <si>
    <t>Is perfor-
mance improve-
ment expected?</t>
  </si>
  <si>
    <t>Is there sustained perfor-
mance improve-
ment?</t>
  </si>
  <si>
    <t>Is Individual Metric Compliant?</t>
  </si>
  <si>
    <t>Total</t>
  </si>
  <si>
    <t>C
U
I
K
A</t>
  </si>
  <si>
    <t>Total # of Calls Offered per Month</t>
  </si>
  <si>
    <t>Contact Resolution</t>
  </si>
  <si>
    <t>Total # of Non-Electronic Transactions Offered per Month</t>
  </si>
  <si>
    <t>E.g., average processing time per transaction, transactions processed per hour, cost per transaction</t>
  </si>
  <si>
    <t>Client Required Metrics</t>
  </si>
  <si>
    <t>Insert the metric name</t>
  </si>
  <si>
    <t>Insert the calculation/definition for the metric</t>
  </si>
  <si>
    <t>Entity</t>
  </si>
  <si>
    <t>Meeting</t>
  </si>
  <si>
    <t>Not Meeting</t>
  </si>
  <si>
    <t>PST Metric
Y/N</t>
  </si>
  <si>
    <t>PST</t>
  </si>
  <si>
    <t>Meeting/ Improving</t>
  </si>
  <si>
    <t>PST Summary</t>
  </si>
  <si>
    <t>Total Metrics</t>
  </si>
  <si>
    <t>Y</t>
  </si>
  <si>
    <t>% Meeting (50% Rule)</t>
  </si>
  <si>
    <t>% Meeting/ Improving (75% Rule)</t>
  </si>
  <si>
    <t>Target Direc-tion</t>
  </si>
  <si>
    <t>&gt;=</t>
  </si>
  <si>
    <t>&lt;=</t>
  </si>
  <si>
    <t>Calculation</t>
  </si>
  <si>
    <t>Entity Tab</t>
  </si>
  <si>
    <t>Please follow these instructions when using the template to minimize the amount of work required and to ensure that the formulas stay intact.</t>
  </si>
  <si>
    <t>The "Target Direction" column is to provide clarity around the targets.  Please use the drop down to select these for each metric.</t>
  </si>
  <si>
    <t>Column Explanations</t>
  </si>
  <si>
    <t>The "CUIKA" column is used during Structured Support to identify whether a metric has a CUIKA issue; e.g., data not yet collected for a metric would require a "C" in that column, a target not yet established would require a "U" in that column, etc.  This column would be modified as the CSP matures through the certification process.</t>
  </si>
  <si>
    <t>Columns Z-AE are for the PST calculation.  Some are manual entries while others are formulas.</t>
  </si>
  <si>
    <t>The "PST Metric" column is used to identify whether each metric is needed as part of the PST calculation or not.  Please enter a "Y" if the metric is required for the PST calculation and a "N" if it is not required.</t>
  </si>
  <si>
    <t>The "4.1, 4.2, etc." column is used to identify which Category 4.0 item the metric applies to.  Identifying this correctly is important since the formulas will pick these up to calculate Levels and Trends for each of the Category 4.0 items.  This data is needed to complete the Evaluation Tool.</t>
  </si>
  <si>
    <t>Row Explanations</t>
  </si>
  <si>
    <t>PST Summary Tab</t>
  </si>
  <si>
    <t>Levels and Trends Summary Tab</t>
  </si>
  <si>
    <t>Routing Accuracy</t>
  </si>
  <si>
    <t>% of transactions that do not require a transfer after processing/routing by the IVR</t>
  </si>
  <si>
    <t>Talk Time + ACW + Hold Time / Talk Time + ACW + Hold Time + Available Time</t>
  </si>
  <si>
    <t>% Annualized Monthly Voluntary and Involuntary Terminations (external only)</t>
  </si>
  <si>
    <t>Accuracy rate of searches where information was correct</t>
  </si>
  <si>
    <t>Business Critical Error Accuracy</t>
  </si>
  <si>
    <t>Compliance Critical Error Accuracy</t>
  </si>
  <si>
    <t>Available Time + ACW + Talk Time + Hold Time / Staffed Hours (Pd Hrs in Bldg)</t>
  </si>
  <si>
    <t>Average Handle Time</t>
  </si>
  <si>
    <t>Forecasting volume and AHT</t>
  </si>
  <si>
    <t>Scenario</t>
  </si>
  <si>
    <t>Tabs</t>
  </si>
  <si>
    <t>Single Client, Single Site, Single Program</t>
  </si>
  <si>
    <t>etc.</t>
  </si>
  <si>
    <t>A single tab containing entity, client and program KCRPs and KSPs</t>
  </si>
  <si>
    <t>Suggested Configuration of Programs/ Clients across Tabs</t>
  </si>
  <si>
    <t>Multiple Client, Single Site, 1 Program per client</t>
  </si>
  <si>
    <t>Multiple Client, Single Site, 2 or more Programs per client</t>
  </si>
  <si>
    <t>A tab for Program 1 containing Client and Program KCRPs and KSPs</t>
  </si>
  <si>
    <t>A tab for Program 2 containing Client and Program KCRPs and KSPs</t>
  </si>
  <si>
    <t>An Entity Tab containing Entity and Client KSPs</t>
  </si>
  <si>
    <t>A tab for Program 1 containing Program KCRPs and KSPs</t>
  </si>
  <si>
    <t>A tab for Program 2 containing Program KCRPs and KSPs</t>
  </si>
  <si>
    <t>Single Client, Single Site, 2 or more Programs</t>
  </si>
  <si>
    <t>An Entity Tab containing Entity KSPs (e.g. telecommunications)</t>
  </si>
  <si>
    <t>A Client tab for client 1 with Client level KSPs (e.g. client reporting, client invoicing etc.)</t>
  </si>
  <si>
    <t>A Client tab for client 2 with Client level KSPs (e.g. client reporting, client invoicing etc.)</t>
  </si>
  <si>
    <t>A tab for Program 3 containing Program KCRPs and KSPs</t>
  </si>
  <si>
    <t>A tab for Program 4 containing Program KCRPs and KSPs</t>
  </si>
  <si>
    <t>Multiple Client, Multiple Site, 2 or more Programs per client</t>
  </si>
  <si>
    <t>A tab for Program 1 containing Program KCRPs and KSPs for site 1</t>
  </si>
  <si>
    <t>A tab for Program 1 containing Program KCRPs and KSPs for site 2</t>
  </si>
  <si>
    <t>A tab for Program 3 containing Program KCRPs and KSPs for site 1</t>
  </si>
  <si>
    <t>A tab for Program 4 containing Program KCRPs and KSPs for site 2</t>
  </si>
  <si>
    <t>Level</t>
  </si>
  <si>
    <t>Telecommunications</t>
  </si>
  <si>
    <t>Providing Internal Helpdesk</t>
  </si>
  <si>
    <t>Forecasting Volume and AHT</t>
  </si>
  <si>
    <t>Recruiting/ Hiring</t>
  </si>
  <si>
    <t>Implementing New Programs</t>
  </si>
  <si>
    <t>Entity and Program</t>
  </si>
  <si>
    <t>This key defines the minimum level at which information must be gathered.  If a CSP wishes they can collect information at a more detailed level. e.g. the Recruiting/ Hiring KSP is often measured at the program level and aggregated to produce the entity level figure required for Levels and Trends.</t>
  </si>
  <si>
    <t>Multiple Client, Multiple Site, 1 Program per client</t>
  </si>
  <si>
    <t>(This Template)</t>
  </si>
  <si>
    <t>Guidance Notes for the Individual Tabs</t>
  </si>
  <si>
    <t>The same instructions apply to the Client Program Tabs as applies to the Entity Tab, so please see instructions above.</t>
  </si>
  <si>
    <t>Tab</t>
  </si>
  <si>
    <t>Location</t>
  </si>
  <si>
    <t>Site 1</t>
  </si>
  <si>
    <t>Site 2</t>
  </si>
  <si>
    <t>Overall PST</t>
  </si>
  <si>
    <t>PST By Location</t>
  </si>
  <si>
    <t xml:space="preserve">NOTE:- </t>
  </si>
  <si>
    <t>Overview</t>
  </si>
  <si>
    <t>Client #1, #2, #3 and #4 Tabs</t>
  </si>
  <si>
    <t>The Table F Template has been designed to work for most client engagements with minimal manipulation of cells, rows, and columns; however, the template may need to have rows inserted, columns inserted, and formulas checked to ensure the integrity of all data entered.</t>
  </si>
  <si>
    <t>This tab has been designed to calculate the Levels and Trends for Category 4.0 items.  This table will need to be manipulated when new clients and programs are inserted.  Please work with your COPC Inc. Consultant for assistance.</t>
  </si>
  <si>
    <t>PST By Service</t>
  </si>
  <si>
    <t>Service</t>
  </si>
  <si>
    <t>Customer Service</t>
  </si>
  <si>
    <t>Technical Support</t>
  </si>
  <si>
    <t>The calculation method relies on the fact that each tab contains data from only 1 Location and for only 1 Service</t>
  </si>
  <si>
    <t>This page has been programmed to calculate the PST for each Service in the entity.  To illustrate this it refers to other Services.</t>
  </si>
  <si>
    <t>This tab has been designed to store all of the Client and Program level data.  Please identify the Client Name in Row #1 and the Entity definition in Row #2.  Each Tab is designed to contain data on a single service (e.g. just Technical Support or just Customer Service)</t>
  </si>
  <si>
    <t>If you have multiple queues (e.g. different language inbound call queues) you will need to insert extra rows and copy the real-time transaction KCRP for each queue.</t>
  </si>
  <si>
    <t>This tab has been designed to calculate the PST (Performance Summary Table) for Item 4.8 compliance.  This table will need to be manipulated when new clients and programs are inserted.  Please work with your COPC Inc. Consultant for assistance.</t>
  </si>
  <si>
    <t>KCRP or KSP or Key Outcome Metric</t>
  </si>
  <si>
    <t>Target Description
(e.g. Cycle Time)</t>
  </si>
  <si>
    <t>Target</t>
  </si>
  <si>
    <t># of Mo's achieving target</t>
  </si>
  <si>
    <t># of Mo's with data</t>
  </si>
  <si>
    <t>Cat 4 Item</t>
  </si>
  <si>
    <t>Exhibit 3</t>
  </si>
  <si>
    <t>Exhibit 2</t>
  </si>
  <si>
    <t>The number of minutes of uptime of the switch as a percentage of the total minutes that the service is open.</t>
  </si>
  <si>
    <t>The number of minutes of uptime of the information systems as a percent-age of the total minutes that the service is open.</t>
  </si>
  <si>
    <t>The number of updates that were processed in the targeted time as a percentage of total updates</t>
  </si>
  <si>
    <t>The percentage of tickets that are resolved within the targeted time.</t>
  </si>
  <si>
    <t>Percentage of tickets that are not re-opened</t>
  </si>
  <si>
    <t>The percentage of milestones that are completed on or before the planned date</t>
  </si>
  <si>
    <t>No specific metric is required</t>
  </si>
  <si>
    <t>Adherence</t>
  </si>
  <si>
    <t>Number of responses to surveys that score the overall satisfaction in the top two box as a percentage of the total completed surveys received</t>
  </si>
  <si>
    <t>Number of responses to surveys that score the overall satisfaction in the bottom box as a percentage of the total completed surveys received</t>
  </si>
  <si>
    <t>Number of calls that receive an engaged tone as a percentage of the total offered calls.</t>
  </si>
  <si>
    <t>The number of new CSSs still in the business after 3 months as a percentage of the total recruited in the month</t>
  </si>
  <si>
    <t>This is calculated as the number of hours lost through short term absenteeism as a percentage of scheduled hours</t>
  </si>
  <si>
    <t>% Meeting</t>
  </si>
  <si>
    <t>PST/ Levels Calculation</t>
  </si>
  <si>
    <t xml:space="preserve">Performance Data </t>
  </si>
  <si>
    <t>% Meeting/ Improving</t>
  </si>
  <si>
    <t># Meeting</t>
  </si>
  <si>
    <t># Not Meeting</t>
  </si>
  <si>
    <t># Meeting/ 
Improving</t>
  </si>
  <si>
    <t>Speed of Answer</t>
  </si>
  <si>
    <t>Percent of calls answered before a targeted threshold; e.g., 40 sec.
Or
Average time to answer all calls in period (ASA)</t>
  </si>
  <si>
    <t>The number of callers who hang up after the IVR but before they talk to a live CSS expressed as a percentage of calls offered.</t>
  </si>
  <si>
    <t>(Transactions with no  BC Errors)/(Transactions Monitored)</t>
  </si>
  <si>
    <t>(Transactions with no CC Errors)/(Transactions Monitored)</t>
  </si>
  <si>
    <t>Sales</t>
  </si>
  <si>
    <t>(Total Talk Time + Total ACW + Total Hold Time)/ (Total Transactions Handled)</t>
  </si>
  <si>
    <t>Cost per X</t>
  </si>
  <si>
    <t xml:space="preserve">Cycle time must be defined and the targeted cycle time set before on-time can be measured.
On time is the percent of transactions processed within the targeted cycle time. </t>
  </si>
  <si>
    <t xml:space="preserve">Average Time Late of Transactions yet to be processed that are beyond the targeted cycle time </t>
  </si>
  <si>
    <t>Client #1 Program #1</t>
  </si>
  <si>
    <t>Escalation Rate</t>
  </si>
  <si>
    <t>Exit Rate</t>
  </si>
  <si>
    <t>The total number of callers who abandon the call in the IVR (without conducting self service) as a percentage of the total number of calls answered by the IVR.</t>
  </si>
  <si>
    <t xml:space="preserve">Exit Rate is defined as the sum of “Opt Out” Rate and “Error Out” Rate.  </t>
  </si>
  <si>
    <t>Exhibit 1</t>
  </si>
  <si>
    <t>The % of intervals where the actual transaction volume is between +x% and –y% of the forecast volume.</t>
  </si>
  <si>
    <t xml:space="preserve">Scheduling AHT Forecast Accuracy </t>
  </si>
  <si>
    <t>The % of days where the actual trans-action AHT is between +x% and –y% of the forecast AHT.</t>
  </si>
  <si>
    <t>CR Metric #1</t>
  </si>
  <si>
    <t>CR Metric #2</t>
  </si>
  <si>
    <t>CR Metric #3</t>
  </si>
  <si>
    <t>CR Metric #4</t>
  </si>
  <si>
    <t>Client #1 Program #1 Site 1 - Technical Support</t>
  </si>
  <si>
    <t>Client #2 Program #1</t>
  </si>
  <si>
    <t>Client #3 Program #1</t>
  </si>
  <si>
    <t>Client #2 Program #1 Site 1 - Technical Support</t>
  </si>
  <si>
    <r>
      <t xml:space="preserve">Number of transactions that were resolved as a percentage of the total number of transactions answered </t>
    </r>
    <r>
      <rPr>
        <i/>
        <sz val="10"/>
        <rFont val="Arial"/>
        <family val="2"/>
      </rPr>
      <t>Or</t>
    </r>
    <r>
      <rPr>
        <sz val="10"/>
        <rFont val="Arial"/>
        <family val="2"/>
      </rPr>
      <t xml:space="preserve"> Number of transactions that were resolved during the first contact as a percentage of the total number of transactions answered</t>
    </r>
  </si>
  <si>
    <r>
      <t xml:space="preserve">Number of transactions where the sales/ revenue objective is achieved (e.g. a sale or appointment is made) as a percentage of total transactions  answered </t>
    </r>
    <r>
      <rPr>
        <i/>
        <sz val="10"/>
        <rFont val="Arial"/>
        <family val="2"/>
      </rPr>
      <t>Or</t>
    </r>
    <r>
      <rPr>
        <sz val="10"/>
        <rFont val="Arial"/>
        <family val="2"/>
      </rPr>
      <t xml:space="preserve"> Total value or volume of sales/revenue objective achieved in a given period</t>
    </r>
  </si>
  <si>
    <t>CSS  Attrition</t>
  </si>
  <si>
    <t>CSS Absenteeism</t>
  </si>
  <si>
    <t>CSS Utilization</t>
  </si>
  <si>
    <t>The "Calculation" column requires you to document the calculation/formula for each of the metrics; use numerator/denominator where applicable, use * for multiplication, + for addition, - for subtraction, and = for equals.</t>
  </si>
  <si>
    <t>At the bottom of each Tab is a table for the PST and Levels &amp; Trends calculations needed for Certification.</t>
  </si>
  <si>
    <t>The number of transactions that were escalated as a percentage of the number of transactions handled.</t>
  </si>
  <si>
    <t>Escalation Accuracy</t>
  </si>
  <si>
    <t>The number of correctly escalated transactions as a percentage of the number of transactions escalated</t>
  </si>
  <si>
    <t>% Annualized Monthly Voluntary and Involuntary Terminations (internal and external moves)</t>
  </si>
  <si>
    <t>No</t>
  </si>
  <si>
    <t>Yes</t>
  </si>
  <si>
    <t>Not Compliant</t>
  </si>
  <si>
    <t xml:space="preserve">Staffing Forecast Accuracy </t>
  </si>
  <si>
    <t>The average absolute weekly percentage variance between the forecast and actual transaction volumes.</t>
  </si>
  <si>
    <t>Assisted Real Time Transactions</t>
  </si>
  <si>
    <t>Customer Critical Error Accuracy</t>
  </si>
  <si>
    <t xml:space="preserve">
(Transactions with no  CC Errors)/(Transactions Monitored)
</t>
  </si>
  <si>
    <t>Assisted Deferred Transactions</t>
  </si>
  <si>
    <t>Unassisted Service Transactions</t>
  </si>
  <si>
    <t>Service Rate</t>
  </si>
  <si>
    <t>Total interactions completed using service functionality divided by the total number of transactions eligible for the service</t>
  </si>
  <si>
    <t xml:space="preserve">Systems Functionality </t>
  </si>
  <si>
    <t xml:space="preserve">The basis for these measurements must be full functionality of the system from a customer perspective and not simply hardware availability </t>
  </si>
  <si>
    <t>Cost or Efficiency</t>
  </si>
  <si>
    <t xml:space="preserve">Cost per transaction is measured as the cost of running the service / the total number of transactions eligible for service.
Deflection rate is the number of Contacts that were deflected from reaching an assisted channel.
</t>
  </si>
  <si>
    <t>Managing the IVR</t>
  </si>
  <si>
    <t>Customer Satisfaction and Dissastisfaction</t>
  </si>
  <si>
    <t>Overall Cost Management</t>
  </si>
  <si>
    <t>Managing Content</t>
  </si>
  <si>
    <t>Content Accuracy</t>
  </si>
  <si>
    <t>Telecommuni-cations</t>
  </si>
  <si>
    <t>Managing Production Systems</t>
  </si>
  <si>
    <t>This document provides a list of all the Exhibit 1,2 and 3 metrics listed in the COPC CX Standard for CSPs.  It also provides formula's for the calculations required to calculate the PST and Levels &amp; Trends.  Since every entity is different it should be regarded as a tool kit that can be customised for your use.
The template in this document has been built for an entity with two sites.  It serves multiple clients.  Each client has a single program which is located at only one of the sites.  This provides the scope to simply demonstrate how the Exhibit 1,2 and 3 metrics can be spread across Tabs in a practical fashion.  Below is a table suggesting how this can be customised for different scenario's.</t>
  </si>
  <si>
    <t>NOTE:- Since this is a template document all KCRPs from Exhibit 1 are listed in the Program Tabs so that those not required can be deleted or alternatively duplicated if there are many KCRPs of the same type.  This is not intended to indicate that they must all be gathered.</t>
  </si>
  <si>
    <t>Real Time Management</t>
  </si>
  <si>
    <t>Customer Satisfaction and Dissatisfaction</t>
  </si>
  <si>
    <t>Client</t>
  </si>
  <si>
    <t>Exhibit 2 and 3 items</t>
  </si>
  <si>
    <t>Key for the level to collect Exhibit 2 and 3 information</t>
  </si>
  <si>
    <t>This tab has been designed to store all of the Entity data and therefore, you must identify the Entity in Row #1</t>
  </si>
  <si>
    <t>The "Target Description" column is to provide a qualification for the target. e.g. list the Cycle Time portion of the target for On-Time metrics or TB, T2B, BB, etc. for Satisfaction metrics.</t>
  </si>
  <si>
    <t>No specific metric is required.  (Costs are based on total costs of service delivery.)</t>
  </si>
  <si>
    <t>Required Metrics per Exhibits of the COPC CX Standard for CSPs</t>
  </si>
  <si>
    <t>Overall Customer Satisfaction - Real Time</t>
  </si>
  <si>
    <t>Overall Customer Dissatisfaction - Real Time</t>
  </si>
  <si>
    <t>Overall Customer Satisfaction - Deferred</t>
  </si>
  <si>
    <t>Overall Customer Dissatisfaction - Deferred</t>
  </si>
  <si>
    <t>Overall Customer Satisfaction - Unassisted</t>
  </si>
  <si>
    <t>Overall Customer Dissatisfaction - Unassisted</t>
  </si>
  <si>
    <t>Client #3 Program #1 Site 2 - Customer Service</t>
  </si>
  <si>
    <t>4.3.S</t>
  </si>
  <si>
    <t>4.3.Q</t>
  </si>
  <si>
    <t>4.3.R</t>
  </si>
  <si>
    <t>4.4.S</t>
  </si>
  <si>
    <t>4.4.Q</t>
  </si>
  <si>
    <t>4.4.R</t>
  </si>
  <si>
    <t>4.3.E</t>
  </si>
  <si>
    <t>4.4.E</t>
  </si>
  <si>
    <t>Results</t>
  </si>
  <si>
    <t>Results Summary</t>
  </si>
  <si>
    <t>Defect Rate</t>
  </si>
  <si>
    <t xml:space="preserve">
(Transactions with defects)/(Transactions Monitored)
</t>
  </si>
  <si>
    <t>Precision</t>
  </si>
  <si>
    <t>Precision of the Customer Critical Accuracy</t>
  </si>
  <si>
    <t>Precision of the Compliance Critical Accuracy</t>
  </si>
  <si>
    <t>Precision of the Business Critical Accuracy</t>
  </si>
  <si>
    <t>Precision of the defect rate</t>
  </si>
  <si>
    <t>Cost of Attrition</t>
  </si>
  <si>
    <t>Cost or replacing CSS</t>
  </si>
  <si>
    <t>Cost of Absenteeism</t>
  </si>
  <si>
    <t>Cost of backfilling absentees</t>
  </si>
  <si>
    <t>Service Journey Customer Experience</t>
  </si>
  <si>
    <t>CSS Attrition</t>
  </si>
  <si>
    <t>Program for each channel (assisted and unassisted)</t>
  </si>
  <si>
    <t>Precision of the Defect Rate</t>
  </si>
  <si>
    <t>(Transactions with defects)/(Transactions Monitored) (Back Office Only)</t>
  </si>
  <si>
    <t>No specific metric is required as long as it is tracking the experience of the customer with the organization concerning the way that the resolution of a customer issue or request has been dealt with.</t>
  </si>
  <si>
    <t>Percentage of CSS staff requests filled by the targeted date</t>
  </si>
  <si>
    <t>% of new CSS who passing transaction monitoring requirement 30 days after completing training</t>
  </si>
  <si>
    <t>IT Service Management Metrics</t>
  </si>
  <si>
    <t>Entity for each channel</t>
  </si>
  <si>
    <t xml:space="preserve">Unassisted Systems Tickets On Time </t>
  </si>
  <si>
    <t xml:space="preserve">Forecast Accuracy – Peak </t>
  </si>
  <si>
    <t xml:space="preserve">Forecast Accuracy – Run Rate </t>
  </si>
  <si>
    <t>The percentage of unassisted system trouble tickets that are resolved within the targeted time.</t>
  </si>
  <si>
    <t>The number of days that the actual peak demand was within a tolerance of the forecast peak in the day</t>
  </si>
  <si>
    <t>The number of days that the actual transaction arrival rate was within a tolerance of the forecast transaction arrival rate</t>
  </si>
  <si>
    <t>Règle de calcule</t>
  </si>
  <si>
    <t>Nombre d'appel répondu en 10s/ reçus file d'attente agent + raccorchés file d'attente</t>
  </si>
  <si>
    <t>Abandonment Rate
 (Taux d'abandon)</t>
  </si>
  <si>
    <t>Speed of Answer
(Rapidité de réponse)</t>
  </si>
  <si>
    <t>Volume d'appel abandonné/ Volume d'appel traité + abandonné</t>
  </si>
  <si>
    <t>Objectif DO</t>
  </si>
  <si>
    <t xml:space="preserve">Nombre de dossiers escaladés / nombre de dossiers reçu </t>
  </si>
  <si>
    <t>Escalation Rate
(Taux d'escalade)</t>
  </si>
  <si>
    <t>Escalation Accuracy
(Précision de l'escalade)</t>
  </si>
  <si>
    <t xml:space="preserve">Nombre de dossiers correctement escaladés/ nombre de dossiers escaladés </t>
  </si>
  <si>
    <t>100- (Nombre de transactions avec erreur critique client / total des entretiens evalués)</t>
  </si>
  <si>
    <t>Customer Critical Error Accuracy
(Précision des erreurs critiques du client)</t>
  </si>
  <si>
    <t>100- (Nombre de transactions avec erreur critique activité / total des entretiens evalués)</t>
  </si>
  <si>
    <t>Business Critical Error Accuracy
(Précision des erreurs critiques pour l'entreprise)</t>
  </si>
  <si>
    <t>Compliance Critical Error Accuracy
(Précision des erreurs critiques de conformité)</t>
  </si>
  <si>
    <t>100- (Nombre de transactions avec erreur critique conformité / total des entretiens evalués)</t>
  </si>
  <si>
    <t>Nombre de clients ayant répondu "oui" à l'enquête de satisfaction/Nombre de clients sondés</t>
  </si>
  <si>
    <t>CES</t>
  </si>
  <si>
    <t xml:space="preserve">(TOP 2 BOX)/Nombre total des répondants </t>
  </si>
  <si>
    <t>Number of customers who provided less effort / Total number of respondents</t>
  </si>
  <si>
    <t>Nombre total d'appels reçus</t>
  </si>
  <si>
    <t>wait + ACW + Temps de conversation + temps de garde/temps logué</t>
  </si>
  <si>
    <t>CSS Utilization
(Tx d'utilisation)</t>
  </si>
  <si>
    <t>Average Handle Time
(DMT)</t>
  </si>
  <si>
    <t>(Temps de conversation + ACW + Temps de garde)/ (Total Transactions traitées)</t>
  </si>
  <si>
    <t>Temps de conversation + ACW + temps de garde / Temps de conversation + ACW + temps de garde + wait</t>
  </si>
  <si>
    <t>Nombre d'appel répondu en 60s/ reçus file d'attente agent + raccorchés file d'attente</t>
  </si>
  <si>
    <t>60s</t>
  </si>
  <si>
    <r>
      <t xml:space="preserve">Overall Customer Satisfaction </t>
    </r>
    <r>
      <rPr>
        <b/>
        <sz val="10"/>
        <color rgb="FFFF0000"/>
        <rFont val="Arial"/>
        <family val="2"/>
      </rPr>
      <t>Mob HV (Top 5 &amp; Top 15)</t>
    </r>
  </si>
  <si>
    <r>
      <t xml:space="preserve">Overall Customer Dissatisfaction 
</t>
    </r>
    <r>
      <rPr>
        <b/>
        <sz val="10"/>
        <color rgb="FFFF0000"/>
        <rFont val="Arial"/>
        <family val="2"/>
      </rPr>
      <t>Mob HV (Top 5 &amp; Top 15)</t>
    </r>
  </si>
  <si>
    <r>
      <t xml:space="preserve">Net Promotor Score (NPS)
</t>
    </r>
    <r>
      <rPr>
        <b/>
        <sz val="10"/>
        <color rgb="FFFF0000"/>
        <rFont val="Arial"/>
        <family val="2"/>
      </rPr>
      <t>Mob HV (Top 5 &amp; Top 15)</t>
    </r>
  </si>
  <si>
    <r>
      <t xml:space="preserve">Détractor
</t>
    </r>
    <r>
      <rPr>
        <b/>
        <sz val="10"/>
        <color rgb="FFFF0000"/>
        <rFont val="Arial"/>
        <family val="2"/>
      </rPr>
      <t>Mob HV (Top 5 &amp; Top 15)</t>
    </r>
  </si>
  <si>
    <r>
      <t xml:space="preserve">Overall Customer Dissatisfaction 
</t>
    </r>
    <r>
      <rPr>
        <b/>
        <sz val="10"/>
        <color rgb="FF00B0F0"/>
        <rFont val="Arial"/>
        <family val="2"/>
      </rPr>
      <t>Mob LV (Mass market)</t>
    </r>
  </si>
  <si>
    <r>
      <t xml:space="preserve">Net Promotor Score (NPS)
</t>
    </r>
    <r>
      <rPr>
        <b/>
        <sz val="10"/>
        <color rgb="FF00B0F0"/>
        <rFont val="Arial"/>
        <family val="2"/>
      </rPr>
      <t>Mob LV (Mass market)</t>
    </r>
  </si>
  <si>
    <r>
      <t xml:space="preserve">Détractor
</t>
    </r>
    <r>
      <rPr>
        <b/>
        <sz val="10"/>
        <color rgb="FF00B0F0"/>
        <rFont val="Arial"/>
        <family val="2"/>
      </rPr>
      <t>Mob LV (Mass market)</t>
    </r>
  </si>
  <si>
    <r>
      <t xml:space="preserve">Overall Customer Satisfaction 
</t>
    </r>
    <r>
      <rPr>
        <b/>
        <sz val="10"/>
        <color rgb="FF00B0F0"/>
        <rFont val="Arial"/>
        <family val="2"/>
      </rPr>
      <t>Mob LV (Mass market)</t>
    </r>
  </si>
  <si>
    <r>
      <t xml:space="preserve">Overall Customer Satisfaction 
</t>
    </r>
    <r>
      <rPr>
        <b/>
        <sz val="10"/>
        <color rgb="FFC00000"/>
        <rFont val="Arial"/>
        <family val="2"/>
      </rPr>
      <t>B2B (Entreprise)</t>
    </r>
  </si>
  <si>
    <r>
      <t xml:space="preserve">Overall Customer Dissatisfaction 
</t>
    </r>
    <r>
      <rPr>
        <b/>
        <sz val="10"/>
        <color rgb="FFC00000"/>
        <rFont val="Arial"/>
        <family val="2"/>
      </rPr>
      <t>B2B (Entreprise)</t>
    </r>
  </si>
  <si>
    <r>
      <t xml:space="preserve">Net Promotor Score (NPS)
</t>
    </r>
    <r>
      <rPr>
        <b/>
        <sz val="10"/>
        <color rgb="FFC00000"/>
        <rFont val="Arial"/>
        <family val="2"/>
      </rPr>
      <t>B2B (Entreprise)</t>
    </r>
  </si>
  <si>
    <r>
      <t xml:space="preserve">Détractor
</t>
    </r>
    <r>
      <rPr>
        <b/>
        <sz val="10"/>
        <color rgb="FFC00000"/>
        <rFont val="Arial"/>
        <family val="2"/>
      </rPr>
      <t>B2B (Entreprise)</t>
    </r>
  </si>
  <si>
    <t>NPS = % des promoteurs - % des détracteurs</t>
  </si>
  <si>
    <t>NPS = % of promoters - % of detractors</t>
  </si>
  <si>
    <t>Number of people who gave a rating between 1 and 6 / Number of people who gave ratings</t>
  </si>
  <si>
    <t>Nombre de personne ayant donné une note comprise entre 1 et 6 / Nombre de personne ayant donné des notes</t>
  </si>
  <si>
    <t xml:space="preserve">(Nombre de répondant satisfait +très satisfait)/Nombre total des répondants </t>
  </si>
  <si>
    <t>(Nombre de répondant très insatisfait)/Nombre total des répondants</t>
  </si>
  <si>
    <r>
      <t xml:space="preserve">Customer Satisfaction and Dissastisfaction
</t>
    </r>
    <r>
      <rPr>
        <b/>
        <sz val="10"/>
        <color rgb="FFFF0000"/>
        <rFont val="Arial"/>
        <family val="2"/>
      </rPr>
      <t>Mob HV (Top 5 &amp; Top 15)</t>
    </r>
  </si>
  <si>
    <r>
      <t xml:space="preserve">Customer Satisfaction and Dissastisfaction
</t>
    </r>
    <r>
      <rPr>
        <b/>
        <sz val="10"/>
        <color rgb="FF00B0F0"/>
        <rFont val="Arial"/>
        <family val="2"/>
      </rPr>
      <t>Mob LV (Mass market)</t>
    </r>
  </si>
  <si>
    <r>
      <t xml:space="preserve">Customer Satisfaction and Dissastisfaction
</t>
    </r>
    <r>
      <rPr>
        <b/>
        <sz val="10"/>
        <color rgb="FFC00000"/>
        <rFont val="Arial"/>
        <family val="2"/>
      </rPr>
      <t>B2B (Entreprise)</t>
    </r>
  </si>
  <si>
    <r>
      <t xml:space="preserve">Managing the IVR
</t>
    </r>
    <r>
      <rPr>
        <b/>
        <sz val="10"/>
        <color rgb="FFFF0000"/>
        <rFont val="Arial"/>
        <family val="2"/>
      </rPr>
      <t>Mob HV (Top 5 &amp; Top 15)</t>
    </r>
  </si>
  <si>
    <r>
      <t xml:space="preserve">Managing the IVR
</t>
    </r>
    <r>
      <rPr>
        <b/>
        <sz val="10"/>
        <color rgb="FF00B0F0"/>
        <rFont val="Arial"/>
        <family val="2"/>
      </rPr>
      <t>Mob LV (Mass market)</t>
    </r>
  </si>
  <si>
    <r>
      <t xml:space="preserve">Managing the IVR
</t>
    </r>
    <r>
      <rPr>
        <b/>
        <sz val="10"/>
        <color rgb="FFC00000"/>
        <rFont val="Arial"/>
        <family val="2"/>
      </rPr>
      <t>B2B (Entreprise)</t>
    </r>
  </si>
  <si>
    <r>
      <t xml:space="preserve">Forecasting volume and AHT
</t>
    </r>
    <r>
      <rPr>
        <b/>
        <sz val="10"/>
        <color rgb="FFFF0000"/>
        <rFont val="Arial"/>
        <family val="2"/>
      </rPr>
      <t>Mob HV (Top 5 &amp; Top 15)</t>
    </r>
  </si>
  <si>
    <r>
      <t xml:space="preserve">Real Time Management
</t>
    </r>
    <r>
      <rPr>
        <b/>
        <sz val="10"/>
        <color rgb="FFFF0000"/>
        <rFont val="Arial"/>
        <family val="2"/>
      </rPr>
      <t>Mob HV (Top 5 &amp; Top 15)</t>
    </r>
  </si>
  <si>
    <r>
      <t xml:space="preserve">Training
</t>
    </r>
    <r>
      <rPr>
        <b/>
        <sz val="10"/>
        <color rgb="FFFF0000"/>
        <rFont val="Arial"/>
        <family val="2"/>
      </rPr>
      <t>Mob HV (Top 5 &amp; Top 15)</t>
    </r>
  </si>
  <si>
    <r>
      <t xml:space="preserve">Attrition
</t>
    </r>
    <r>
      <rPr>
        <b/>
        <sz val="10"/>
        <color rgb="FFFF0000"/>
        <rFont val="Arial"/>
        <family val="2"/>
      </rPr>
      <t>Mob HV (Top 5 &amp; Top 15)</t>
    </r>
  </si>
  <si>
    <r>
      <t xml:space="preserve">Absenteeism
</t>
    </r>
    <r>
      <rPr>
        <b/>
        <sz val="10"/>
        <color rgb="FFFF0000"/>
        <rFont val="Arial"/>
        <family val="2"/>
      </rPr>
      <t>Mob HV (Top 5 &amp; Top 15)</t>
    </r>
  </si>
  <si>
    <r>
      <t xml:space="preserve">Forecasting volume and AHT
</t>
    </r>
    <r>
      <rPr>
        <b/>
        <sz val="10"/>
        <color rgb="FF00B0F0"/>
        <rFont val="Arial"/>
        <family val="2"/>
      </rPr>
      <t>Mob LV (Mass market)</t>
    </r>
  </si>
  <si>
    <r>
      <t xml:space="preserve">Real Time Management
</t>
    </r>
    <r>
      <rPr>
        <b/>
        <sz val="10"/>
        <color rgb="FF00B0F0"/>
        <rFont val="Arial"/>
        <family val="2"/>
      </rPr>
      <t>Mob LV (Mass market)</t>
    </r>
  </si>
  <si>
    <r>
      <t xml:space="preserve">Training
</t>
    </r>
    <r>
      <rPr>
        <b/>
        <sz val="10"/>
        <color rgb="FF00B0F0"/>
        <rFont val="Arial"/>
        <family val="2"/>
      </rPr>
      <t>Mob LV (Mass market)</t>
    </r>
  </si>
  <si>
    <r>
      <t xml:space="preserve">Attrition
</t>
    </r>
    <r>
      <rPr>
        <b/>
        <sz val="10"/>
        <color rgb="FF00B0F0"/>
        <rFont val="Arial"/>
        <family val="2"/>
      </rPr>
      <t>Mob LV (Mass market)</t>
    </r>
  </si>
  <si>
    <r>
      <t xml:space="preserve">Absenteeism
</t>
    </r>
    <r>
      <rPr>
        <b/>
        <sz val="10"/>
        <color rgb="FF00B0F0"/>
        <rFont val="Arial"/>
        <family val="2"/>
      </rPr>
      <t>Mob LV (Mass market)</t>
    </r>
  </si>
  <si>
    <r>
      <t xml:space="preserve">Forecasting volume and AHT
</t>
    </r>
    <r>
      <rPr>
        <b/>
        <sz val="10"/>
        <color rgb="FFC00000"/>
        <rFont val="Arial"/>
        <family val="2"/>
      </rPr>
      <t>B2B (Entreprise)</t>
    </r>
  </si>
  <si>
    <r>
      <t xml:space="preserve">Real Time Management
</t>
    </r>
    <r>
      <rPr>
        <b/>
        <sz val="10"/>
        <color rgb="FFC00000"/>
        <rFont val="Arial"/>
        <family val="2"/>
      </rPr>
      <t>B2B (Entreprise)</t>
    </r>
  </si>
  <si>
    <r>
      <t xml:space="preserve">Training
</t>
    </r>
    <r>
      <rPr>
        <b/>
        <sz val="10"/>
        <color rgb="FFC00000"/>
        <rFont val="Arial"/>
        <family val="2"/>
      </rPr>
      <t>B2B (Entreprise)</t>
    </r>
  </si>
  <si>
    <r>
      <t xml:space="preserve">Attrition
</t>
    </r>
    <r>
      <rPr>
        <b/>
        <sz val="10"/>
        <color rgb="FFC00000"/>
        <rFont val="Arial"/>
        <family val="2"/>
      </rPr>
      <t>B2B (Entreprise)</t>
    </r>
  </si>
  <si>
    <r>
      <t xml:space="preserve">Absenteeism
</t>
    </r>
    <r>
      <rPr>
        <b/>
        <sz val="10"/>
        <color rgb="FFC00000"/>
        <rFont val="Arial"/>
        <family val="2"/>
      </rPr>
      <t>B2B (Entreprise)</t>
    </r>
  </si>
  <si>
    <r>
      <t xml:space="preserve">Assisted Real Time Transactions
</t>
    </r>
    <r>
      <rPr>
        <b/>
        <sz val="10"/>
        <color rgb="FFFF0000"/>
        <rFont val="Arial"/>
        <family val="2"/>
      </rPr>
      <t>Mob HV (Top 5 &amp; Top 15)</t>
    </r>
  </si>
  <si>
    <r>
      <t xml:space="preserve">Assisted Real Time Transactions
</t>
    </r>
    <r>
      <rPr>
        <b/>
        <sz val="10"/>
        <color rgb="FF00B0F0"/>
        <rFont val="Arial"/>
        <family val="2"/>
      </rPr>
      <t>Mob LV (Mass Market)</t>
    </r>
  </si>
  <si>
    <r>
      <t xml:space="preserve">Assisted Real Time Transactions
</t>
    </r>
    <r>
      <rPr>
        <b/>
        <sz val="10"/>
        <color rgb="FFC00000"/>
        <rFont val="Arial"/>
        <family val="2"/>
      </rPr>
      <t>B2B (ENTREPRISE)</t>
    </r>
  </si>
  <si>
    <t>le % de jours pendant lesquels le volume de contact réel se trouve entre +X% et -Y% du volume prevu</t>
  </si>
  <si>
    <t>le % d'intervalles pendant lesquels le volume de contact réel se trouve entre +X% et -Y% du volume prevu</t>
  </si>
  <si>
    <t>le % de jour pendant lesquels la DMT de contact réel se trouve entre +X% et -Y%  de la DMT prevue</t>
  </si>
  <si>
    <t>le % d'intervalles pendant lesquels le personnel requis de contact réel se trouve entre +X% et -Y% du personnel planifié</t>
  </si>
  <si>
    <t>Tx=population en réussite sur 30 jrs de production/  population totale mise en production 30 jrs avant (prise en compte des mobilités internes)
NB: dernière évaluation prise en compte</t>
  </si>
  <si>
    <t>Tx= sortie avec intention de recruter / effectif total</t>
  </si>
  <si>
    <t>Coût ou remplacement</t>
  </si>
  <si>
    <t>(Temps de logs total - temps motifs retrait non productif)/ nbre d'heure plannifié</t>
  </si>
  <si>
    <t>Coût de remplacement des absents</t>
  </si>
  <si>
    <t>Speed of Answer (QOS)</t>
  </si>
  <si>
    <t>Abandonment Rate (taux d'abandons)</t>
  </si>
  <si>
    <t>nombre total d'appels reçus</t>
  </si>
  <si>
    <t>Tx=population en réussite sur 30 jrs de production/  population totale mise en production 30 jrs avant (prise en compte des mobilités internes)</t>
  </si>
  <si>
    <t>Average Handle Time (DMT)</t>
  </si>
  <si>
    <r>
      <t xml:space="preserve">Assisted Real Time Transactions </t>
    </r>
    <r>
      <rPr>
        <b/>
        <sz val="10"/>
        <color rgb="FFFF0000"/>
        <rFont val="Arial"/>
        <family val="2"/>
      </rPr>
      <t>(100-110-175)</t>
    </r>
  </si>
  <si>
    <r>
      <t xml:space="preserve">Assisted Deferred Transactions  </t>
    </r>
    <r>
      <rPr>
        <b/>
        <sz val="10"/>
        <color rgb="FFFF0000"/>
        <rFont val="Arial"/>
        <family val="2"/>
      </rPr>
      <t>(100-110-175)</t>
    </r>
  </si>
  <si>
    <r>
      <t xml:space="preserve">Unassisted Service Transactions </t>
    </r>
    <r>
      <rPr>
        <b/>
        <sz val="10"/>
        <color rgb="FFFF0000"/>
        <rFont val="Arial"/>
        <family val="2"/>
      </rPr>
      <t>(100-110-175)</t>
    </r>
  </si>
  <si>
    <r>
      <t xml:space="preserve">Customer Satisfaction and Dissastisfaction </t>
    </r>
    <r>
      <rPr>
        <b/>
        <sz val="10"/>
        <color rgb="FFFF0000"/>
        <rFont val="Arial"/>
        <family val="2"/>
      </rPr>
      <t>(100-110-175)</t>
    </r>
  </si>
  <si>
    <r>
      <t xml:space="preserve">Overall Cost Management </t>
    </r>
    <r>
      <rPr>
        <b/>
        <sz val="10"/>
        <color rgb="FFFF0000"/>
        <rFont val="Arial"/>
        <family val="2"/>
      </rPr>
      <t>(100-110-175)</t>
    </r>
  </si>
  <si>
    <r>
      <t xml:space="preserve">Managing the IVR </t>
    </r>
    <r>
      <rPr>
        <b/>
        <sz val="10"/>
        <color rgb="FFFF0000"/>
        <rFont val="Arial"/>
        <family val="2"/>
      </rPr>
      <t>(100-110-175)</t>
    </r>
  </si>
  <si>
    <r>
      <t xml:space="preserve">Forecasting volume and AHT </t>
    </r>
    <r>
      <rPr>
        <b/>
        <sz val="10"/>
        <color rgb="FFFF0000"/>
        <rFont val="Arial"/>
        <family val="2"/>
      </rPr>
      <t>(100-110-175)</t>
    </r>
  </si>
  <si>
    <r>
      <t xml:space="preserve">Real Time Management </t>
    </r>
    <r>
      <rPr>
        <b/>
        <sz val="10"/>
        <color rgb="FFFF0000"/>
        <rFont val="Arial"/>
        <family val="2"/>
      </rPr>
      <t>(100-110-175)</t>
    </r>
  </si>
  <si>
    <r>
      <t xml:space="preserve">Recruiting / Hiring </t>
    </r>
    <r>
      <rPr>
        <b/>
        <sz val="10"/>
        <color rgb="FFFF0000"/>
        <rFont val="Arial"/>
        <family val="2"/>
      </rPr>
      <t>(100-110-175)</t>
    </r>
  </si>
  <si>
    <r>
      <t xml:space="preserve">Training </t>
    </r>
    <r>
      <rPr>
        <b/>
        <sz val="10"/>
        <color rgb="FFFF0000"/>
        <rFont val="Arial"/>
        <family val="2"/>
      </rPr>
      <t>(100-110-175)</t>
    </r>
  </si>
  <si>
    <r>
      <t>Attrition</t>
    </r>
    <r>
      <rPr>
        <b/>
        <sz val="10"/>
        <color rgb="FFFF0000"/>
        <rFont val="Arial"/>
        <family val="2"/>
      </rPr>
      <t xml:space="preserve"> (100-110-175)</t>
    </r>
  </si>
  <si>
    <r>
      <t xml:space="preserve">Absenteeism </t>
    </r>
    <r>
      <rPr>
        <b/>
        <sz val="10"/>
        <color rgb="FFFF0000"/>
        <rFont val="Arial"/>
        <family val="2"/>
      </rPr>
      <t>(100-110-175)</t>
    </r>
  </si>
  <si>
    <t>ND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</si>
</sst>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quot;$&quot;#,##0.00"/>
    <numFmt numFmtId="166" formatCode="[$-409]mmm\-yy;@"/>
  </numFmts>
  <fonts count="28" x14ac:knownFonts="1">
    <font>
      <sz val="10"/>
      <name val="Arial"/>
    </font>
    <font>
      <sz val="10"/>
      <name val="Arial"/>
      <family val="2"/>
    </font>
    <font>
      <b/>
      <sz val="10"/>
      <name val="Arial"/>
      <family val="2"/>
    </font>
    <font>
      <sz val="10"/>
      <name val="Arial"/>
      <family val="2"/>
    </font>
    <font>
      <b/>
      <sz val="20"/>
      <name val="Arial"/>
      <family val="2"/>
    </font>
    <font>
      <sz val="9"/>
      <name val="Arial"/>
      <family val="2"/>
    </font>
    <font>
      <sz val="8"/>
      <name val="Arial"/>
      <family val="2"/>
    </font>
    <font>
      <b/>
      <sz val="12"/>
      <name val="Arial"/>
      <family val="2"/>
    </font>
    <font>
      <sz val="12"/>
      <name val="Arial"/>
      <family val="2"/>
    </font>
    <font>
      <b/>
      <sz val="14"/>
      <name val="Arial"/>
      <family val="2"/>
    </font>
    <font>
      <b/>
      <sz val="24"/>
      <name val="Arial"/>
      <family val="2"/>
    </font>
    <font>
      <sz val="24"/>
      <name val="Arial"/>
      <family val="2"/>
    </font>
    <font>
      <i/>
      <sz val="10"/>
      <name val="Arial"/>
      <family val="2"/>
    </font>
    <font>
      <i/>
      <sz val="12"/>
      <name val="Arial"/>
      <family val="2"/>
    </font>
    <font>
      <b/>
      <i/>
      <sz val="12"/>
      <name val="Arial"/>
      <family val="2"/>
    </font>
    <font>
      <b/>
      <sz val="18"/>
      <name val="Arial"/>
      <family val="2"/>
    </font>
    <font>
      <b/>
      <sz val="16"/>
      <name val="Arial"/>
      <family val="2"/>
    </font>
    <font>
      <sz val="10"/>
      <name val="Arial"/>
      <family val="2"/>
    </font>
    <font>
      <b/>
      <sz val="22"/>
      <name val="Arial"/>
      <family val="2"/>
    </font>
    <font>
      <b/>
      <sz val="9"/>
      <color indexed="81"/>
      <name val="Tahoma"/>
      <family val="2"/>
    </font>
    <font>
      <b/>
      <sz val="12"/>
      <color theme="0"/>
      <name val="Arial"/>
      <family val="2"/>
    </font>
    <font>
      <b/>
      <sz val="10"/>
      <color theme="0"/>
      <name val="Arial"/>
      <family val="2"/>
    </font>
    <font>
      <b/>
      <sz val="16"/>
      <color theme="0"/>
      <name val="Arial"/>
      <family val="2"/>
    </font>
    <font>
      <b/>
      <sz val="10"/>
      <color rgb="FFFF0000"/>
      <name val="Arial"/>
      <family val="2"/>
    </font>
    <font>
      <b/>
      <sz val="10"/>
      <color rgb="FF00B0F0"/>
      <name val="Arial"/>
      <family val="2"/>
    </font>
    <font>
      <b/>
      <sz val="10"/>
      <color rgb="FFC00000"/>
      <name val="Arial"/>
      <family val="2"/>
    </font>
    <font>
      <sz val="10"/>
      <name val="Arial Unicode MS"/>
      <family val="2"/>
    </font>
    <font>
      <sz val="9"/>
      <color indexed="81"/>
      <name val="Tahoma"/>
      <family val="2"/>
    </font>
  </fonts>
  <fills count="11">
    <fill>
      <patternFill patternType="none"/>
    </fill>
    <fill>
      <patternFill patternType="gray125"/>
    </fill>
    <fill>
      <patternFill patternType="solid">
        <fgColor indexed="44"/>
        <bgColor indexed="64"/>
      </patternFill>
    </fill>
    <fill>
      <patternFill patternType="solid">
        <fgColor indexed="4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tint="-0.249977111117893"/>
        <bgColor indexed="64"/>
      </patternFill>
    </fill>
  </fills>
  <borders count="1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right style="hair">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style="hair">
        <color auto="1"/>
      </top>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style="medium">
        <color auto="1"/>
      </bottom>
      <diagonal/>
    </border>
    <border>
      <left style="hair">
        <color theme="0"/>
      </left>
      <right style="hair">
        <color theme="0"/>
      </right>
      <top style="hair">
        <color theme="0"/>
      </top>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hair">
        <color theme="0"/>
      </right>
      <top style="hair">
        <color theme="0"/>
      </top>
      <bottom style="hair">
        <color theme="0"/>
      </bottom>
      <diagonal/>
    </border>
    <border>
      <left/>
      <right style="hair">
        <color auto="1"/>
      </right>
      <top style="thin">
        <color auto="1"/>
      </top>
      <bottom/>
      <diagonal/>
    </border>
    <border>
      <left/>
      <right style="hair">
        <color auto="1"/>
      </right>
      <top/>
      <bottom style="thin">
        <color auto="1"/>
      </bottom>
      <diagonal/>
    </border>
    <border>
      <left/>
      <right style="hair">
        <color auto="1"/>
      </right>
      <top/>
      <bottom/>
      <diagonal/>
    </border>
    <border>
      <left style="hair">
        <color theme="0"/>
      </left>
      <right style="hair">
        <color theme="0"/>
      </right>
      <top/>
      <bottom style="thin">
        <color auto="1"/>
      </bottom>
      <diagonal/>
    </border>
    <border>
      <left style="thin">
        <color auto="1"/>
      </left>
      <right/>
      <top style="thin">
        <color auto="1"/>
      </top>
      <bottom/>
      <diagonal/>
    </border>
    <border>
      <left style="thin">
        <color auto="1"/>
      </left>
      <right/>
      <top/>
      <bottom/>
      <diagonal/>
    </border>
    <border>
      <left/>
      <right style="hair">
        <color auto="1"/>
      </right>
      <top style="hair">
        <color auto="1"/>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diagonal/>
    </border>
    <border>
      <left style="medium">
        <color indexed="64"/>
      </left>
      <right style="hair">
        <color auto="1"/>
      </right>
      <top/>
      <bottom style="hair">
        <color auto="1"/>
      </bottom>
      <diagonal/>
    </border>
    <border>
      <left style="medium">
        <color indexed="64"/>
      </left>
      <right style="hair">
        <color auto="1"/>
      </right>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bottom/>
      <diagonal/>
    </border>
    <border>
      <left style="thin">
        <color auto="1"/>
      </left>
      <right/>
      <top/>
      <bottom style="thin">
        <color auto="1"/>
      </bottom>
      <diagonal/>
    </border>
    <border>
      <left style="medium">
        <color indexed="64"/>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medium">
        <color indexed="64"/>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right style="hair">
        <color auto="1"/>
      </right>
      <top style="medium">
        <color indexed="64"/>
      </top>
      <bottom style="hair">
        <color auto="1"/>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thin">
        <color auto="1"/>
      </right>
      <top/>
      <bottom style="thin">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bottom/>
      <diagonal/>
    </border>
    <border>
      <left/>
      <right style="hair">
        <color auto="1"/>
      </right>
      <top style="hair">
        <color auto="1"/>
      </top>
      <bottom style="medium">
        <color indexed="64"/>
      </bottom>
      <diagonal/>
    </border>
    <border>
      <left style="medium">
        <color indexed="64"/>
      </left>
      <right style="hair">
        <color auto="1"/>
      </right>
      <top style="hair">
        <color auto="1"/>
      </top>
      <bottom/>
      <diagonal/>
    </border>
    <border>
      <left style="medium">
        <color indexed="64"/>
      </left>
      <right style="hair">
        <color auto="1"/>
      </right>
      <top style="hair">
        <color auto="1"/>
      </top>
      <bottom style="thin">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medium">
        <color indexed="64"/>
      </bottom>
      <diagonal/>
    </border>
    <border>
      <left style="medium">
        <color indexed="64"/>
      </left>
      <right style="hair">
        <color auto="1"/>
      </right>
      <top style="medium">
        <color indexed="64"/>
      </top>
      <bottom/>
      <diagonal/>
    </border>
    <border>
      <left style="medium">
        <color indexed="64"/>
      </left>
      <right style="hair">
        <color auto="1"/>
      </right>
      <top/>
      <bottom style="thin">
        <color auto="1"/>
      </bottom>
      <diagonal/>
    </border>
    <border>
      <left style="medium">
        <color indexed="64"/>
      </left>
      <right style="hair">
        <color auto="1"/>
      </right>
      <top style="thin">
        <color auto="1"/>
      </top>
      <bottom/>
      <diagonal/>
    </border>
    <border>
      <left style="hair">
        <color auto="1"/>
      </left>
      <right style="medium">
        <color indexed="64"/>
      </right>
      <top style="thin">
        <color auto="1"/>
      </top>
      <bottom style="hair">
        <color auto="1"/>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medium">
        <color indexed="64"/>
      </right>
      <top style="hair">
        <color auto="1"/>
      </top>
      <bottom style="hair">
        <color auto="1"/>
      </bottom>
      <diagonal/>
    </border>
  </borders>
  <cellStyleXfs count="3">
    <xf numFmtId="0" fontId="0" fillId="0" borderId="0"/>
    <xf numFmtId="9" fontId="1" fillId="0" borderId="0" applyFont="0" applyFill="0" applyBorder="0" applyAlignment="0" applyProtection="0"/>
    <xf numFmtId="9" fontId="17" fillId="0" borderId="0" applyFont="0" applyFill="0" applyBorder="0" applyAlignment="0" applyProtection="0"/>
  </cellStyleXfs>
  <cellXfs count="633">
    <xf numFmtId="0" fontId="0" fillId="0" borderId="0" xfId="0"/>
    <xf numFmtId="0" fontId="0" fillId="0" borderId="0" xfId="0" applyAlignment="1">
      <alignment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xf numFmtId="0" fontId="2" fillId="0" borderId="0" xfId="0" applyFont="1" applyBorder="1" applyAlignment="1">
      <alignment horizontal="left" vertical="top" wrapText="1"/>
    </xf>
    <xf numFmtId="0" fontId="0" fillId="0" borderId="5" xfId="0" applyBorder="1"/>
    <xf numFmtId="0" fontId="0" fillId="0" borderId="6" xfId="0" applyBorder="1" applyAlignment="1">
      <alignment horizontal="center"/>
    </xf>
    <xf numFmtId="0" fontId="3" fillId="0" borderId="0" xfId="0" applyFont="1"/>
    <xf numFmtId="0" fontId="0" fillId="0" borderId="0" xfId="0" applyFill="1" applyBorder="1"/>
    <xf numFmtId="0" fontId="0" fillId="0" borderId="0" xfId="0" applyFill="1"/>
    <xf numFmtId="0" fontId="2" fillId="0" borderId="0" xfId="0" applyFont="1" applyBorder="1" applyAlignment="1" applyProtection="1">
      <alignment horizontal="center"/>
      <protection hidden="1"/>
    </xf>
    <xf numFmtId="0" fontId="2" fillId="0" borderId="0" xfId="0" applyFont="1" applyBorder="1" applyAlignment="1" applyProtection="1">
      <alignment horizontal="center" vertical="top" wrapText="1"/>
      <protection hidden="1"/>
    </xf>
    <xf numFmtId="0" fontId="3" fillId="0" borderId="0" xfId="0" applyFont="1" applyBorder="1"/>
    <xf numFmtId="0" fontId="2" fillId="0" borderId="0" xfId="0" applyFont="1" applyFill="1" applyBorder="1" applyAlignment="1">
      <alignment horizontal="left" vertical="top" wrapText="1"/>
    </xf>
    <xf numFmtId="0" fontId="0" fillId="0" borderId="0" xfId="0" applyFill="1" applyBorder="1" applyAlignment="1">
      <alignment wrapText="1"/>
    </xf>
    <xf numFmtId="0" fontId="2" fillId="0" borderId="0" xfId="0" applyFont="1" applyFill="1" applyBorder="1" applyAlignment="1">
      <alignment horizontal="center"/>
    </xf>
    <xf numFmtId="0" fontId="12" fillId="0" borderId="0" xfId="0" applyFont="1"/>
    <xf numFmtId="0" fontId="0" fillId="0" borderId="0" xfId="0" applyFill="1" applyBorder="1" applyAlignment="1">
      <alignment vertical="top"/>
    </xf>
    <xf numFmtId="0" fontId="8" fillId="0" borderId="0" xfId="0" applyFont="1"/>
    <xf numFmtId="0" fontId="13" fillId="0" borderId="0" xfId="0" applyFont="1"/>
    <xf numFmtId="0" fontId="20" fillId="4" borderId="0" xfId="0" applyFont="1" applyFill="1"/>
    <xf numFmtId="0" fontId="2" fillId="0" borderId="0" xfId="0" applyFont="1"/>
    <xf numFmtId="0" fontId="3" fillId="0" borderId="7" xfId="0" applyFont="1" applyBorder="1"/>
    <xf numFmtId="0" fontId="3" fillId="0" borderId="8" xfId="0" applyFont="1" applyBorder="1"/>
    <xf numFmtId="0" fontId="0" fillId="0" borderId="9" xfId="0" applyBorder="1"/>
    <xf numFmtId="0" fontId="3" fillId="0" borderId="10" xfId="0" applyFont="1" applyBorder="1"/>
    <xf numFmtId="0" fontId="2" fillId="0" borderId="11" xfId="0" applyFont="1" applyFill="1" applyBorder="1" applyAlignment="1">
      <alignment horizontal="right"/>
    </xf>
    <xf numFmtId="0" fontId="2" fillId="2" borderId="11" xfId="0" applyFont="1" applyFill="1" applyBorder="1"/>
    <xf numFmtId="0" fontId="2" fillId="2" borderId="12" xfId="0" applyFont="1" applyFill="1" applyBorder="1" applyAlignment="1">
      <alignment horizontal="center"/>
    </xf>
    <xf numFmtId="0" fontId="2" fillId="2" borderId="3" xfId="0" applyFont="1" applyFill="1" applyBorder="1" applyAlignment="1">
      <alignment horizontal="center"/>
    </xf>
    <xf numFmtId="0" fontId="3" fillId="0" borderId="13" xfId="0" applyFont="1" applyBorder="1" applyAlignment="1">
      <alignment horizontal="center"/>
    </xf>
    <xf numFmtId="0" fontId="3" fillId="0" borderId="9" xfId="0" applyFont="1" applyBorder="1" applyAlignment="1">
      <alignment horizontal="center"/>
    </xf>
    <xf numFmtId="0" fontId="3" fillId="0" borderId="14" xfId="0" applyFont="1" applyBorder="1" applyAlignment="1">
      <alignment horizontal="center"/>
    </xf>
    <xf numFmtId="0" fontId="3" fillId="0" borderId="1" xfId="0" applyFont="1" applyBorder="1" applyAlignment="1">
      <alignment horizontal="center"/>
    </xf>
    <xf numFmtId="0" fontId="3" fillId="0" borderId="15" xfId="0" applyFont="1" applyBorder="1" applyAlignment="1">
      <alignment horizontal="center"/>
    </xf>
    <xf numFmtId="0" fontId="0" fillId="0" borderId="12" xfId="0" applyBorder="1" applyAlignment="1">
      <alignment horizontal="center"/>
    </xf>
    <xf numFmtId="0" fontId="2" fillId="2" borderId="3" xfId="0" applyFont="1" applyFill="1" applyBorder="1" applyAlignment="1">
      <alignment horizontal="right"/>
    </xf>
    <xf numFmtId="0" fontId="0" fillId="0" borderId="9" xfId="0" applyBorder="1" applyAlignment="1">
      <alignment horizontal="right"/>
    </xf>
    <xf numFmtId="0" fontId="0" fillId="0" borderId="1" xfId="0" applyBorder="1" applyAlignment="1">
      <alignment horizontal="right"/>
    </xf>
    <xf numFmtId="0" fontId="0" fillId="0" borderId="16" xfId="0" applyBorder="1" applyAlignment="1">
      <alignment horizontal="right"/>
    </xf>
    <xf numFmtId="0" fontId="0" fillId="0" borderId="3" xfId="0" applyBorder="1" applyAlignment="1">
      <alignment horizontal="right"/>
    </xf>
    <xf numFmtId="0" fontId="2" fillId="2" borderId="3" xfId="0" applyFont="1" applyFill="1" applyBorder="1" applyAlignment="1">
      <alignment horizontal="right" wrapText="1"/>
    </xf>
    <xf numFmtId="0" fontId="2" fillId="2" borderId="17" xfId="0" applyFont="1" applyFill="1" applyBorder="1" applyAlignment="1">
      <alignment horizontal="right" wrapText="1"/>
    </xf>
    <xf numFmtId="9" fontId="0" fillId="0" borderId="9" xfId="1" applyFont="1" applyBorder="1" applyAlignment="1">
      <alignment horizontal="right"/>
    </xf>
    <xf numFmtId="9" fontId="0" fillId="0" borderId="18" xfId="1" applyFont="1" applyBorder="1" applyAlignment="1">
      <alignment horizontal="right"/>
    </xf>
    <xf numFmtId="9" fontId="0" fillId="0" borderId="1" xfId="1" applyFont="1" applyBorder="1" applyAlignment="1">
      <alignment horizontal="right"/>
    </xf>
    <xf numFmtId="9" fontId="0" fillId="0" borderId="6" xfId="1" applyFont="1" applyBorder="1" applyAlignment="1">
      <alignment horizontal="right"/>
    </xf>
    <xf numFmtId="9" fontId="0" fillId="0" borderId="16" xfId="1" applyFont="1" applyBorder="1" applyAlignment="1">
      <alignment horizontal="right"/>
    </xf>
    <xf numFmtId="9" fontId="0" fillId="0" borderId="19" xfId="1" applyFont="1" applyBorder="1" applyAlignment="1">
      <alignment horizontal="right"/>
    </xf>
    <xf numFmtId="9" fontId="0" fillId="0" borderId="3" xfId="1" applyFont="1" applyBorder="1" applyAlignment="1">
      <alignment horizontal="right"/>
    </xf>
    <xf numFmtId="9" fontId="0" fillId="0" borderId="17" xfId="1" applyFont="1" applyBorder="1" applyAlignment="1">
      <alignment horizontal="right"/>
    </xf>
    <xf numFmtId="0" fontId="16" fillId="0" borderId="0" xfId="0" applyFont="1"/>
    <xf numFmtId="0" fontId="3" fillId="0" borderId="20" xfId="0" applyFont="1" applyFill="1" applyBorder="1"/>
    <xf numFmtId="9" fontId="0" fillId="0" borderId="21" xfId="1" applyFont="1" applyBorder="1" applyAlignment="1">
      <alignment horizontal="right"/>
    </xf>
    <xf numFmtId="9" fontId="0" fillId="0" borderId="22" xfId="1" applyFont="1" applyBorder="1" applyAlignment="1">
      <alignment horizontal="right"/>
    </xf>
    <xf numFmtId="0" fontId="3" fillId="0" borderId="8" xfId="0" applyFont="1" applyFill="1" applyBorder="1"/>
    <xf numFmtId="9" fontId="0" fillId="0" borderId="18" xfId="1" applyFont="1" applyBorder="1" applyAlignment="1">
      <alignment horizontal="center"/>
    </xf>
    <xf numFmtId="9" fontId="0" fillId="0" borderId="22" xfId="1"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9" fontId="0" fillId="0" borderId="23" xfId="1" applyFont="1" applyBorder="1" applyAlignment="1">
      <alignment horizontal="center"/>
    </xf>
    <xf numFmtId="0" fontId="0" fillId="2" borderId="23" xfId="0" applyFill="1" applyBorder="1"/>
    <xf numFmtId="0" fontId="0" fillId="2" borderId="6" xfId="0" applyFill="1" applyBorder="1"/>
    <xf numFmtId="0" fontId="0" fillId="2" borderId="24" xfId="0" applyFill="1" applyBorder="1"/>
    <xf numFmtId="9" fontId="0" fillId="0" borderId="4" xfId="0" applyNumberFormat="1" applyBorder="1" applyAlignment="1">
      <alignment horizontal="center"/>
    </xf>
    <xf numFmtId="9" fontId="0" fillId="0" borderId="1" xfId="0" applyNumberFormat="1" applyBorder="1" applyAlignment="1">
      <alignment horizontal="center"/>
    </xf>
    <xf numFmtId="9" fontId="0" fillId="0" borderId="2" xfId="0" applyNumberFormat="1" applyBorder="1" applyAlignment="1">
      <alignment horizontal="center"/>
    </xf>
    <xf numFmtId="0" fontId="8" fillId="0" borderId="0" xfId="0" applyFont="1" applyAlignment="1">
      <alignment wrapText="1"/>
    </xf>
    <xf numFmtId="0" fontId="13" fillId="0" borderId="0" xfId="0" applyFont="1" applyAlignment="1">
      <alignment wrapText="1"/>
    </xf>
    <xf numFmtId="0" fontId="3" fillId="0" borderId="0" xfId="0" applyFont="1" applyFill="1" applyBorder="1"/>
    <xf numFmtId="0" fontId="3" fillId="3" borderId="0" xfId="0" applyFont="1" applyFill="1" applyBorder="1"/>
    <xf numFmtId="0" fontId="3" fillId="0" borderId="1" xfId="0" applyFont="1" applyFill="1" applyBorder="1" applyAlignment="1">
      <alignment horizontal="center" vertical="center"/>
    </xf>
    <xf numFmtId="0" fontId="3" fillId="0" borderId="0" xfId="0" applyFont="1" applyBorder="1" applyAlignment="1">
      <alignment horizontal="center"/>
    </xf>
    <xf numFmtId="0" fontId="3" fillId="0" borderId="0" xfId="0" applyFont="1" applyFill="1" applyBorder="1" applyAlignment="1">
      <alignment horizontal="left" vertical="top" wrapText="1"/>
    </xf>
    <xf numFmtId="0" fontId="3" fillId="0" borderId="0" xfId="0" applyFont="1" applyBorder="1" applyAlignment="1">
      <alignment vertical="center" wrapText="1"/>
    </xf>
    <xf numFmtId="0" fontId="3" fillId="0" borderId="0" xfId="0" applyFont="1" applyBorder="1" applyAlignment="1">
      <alignment wrapText="1"/>
    </xf>
    <xf numFmtId="0" fontId="0" fillId="5" borderId="5" xfId="0" applyFill="1" applyBorder="1" applyAlignment="1">
      <alignment horizontal="center"/>
    </xf>
    <xf numFmtId="0" fontId="0" fillId="5" borderId="25" xfId="0" applyFill="1" applyBorder="1" applyAlignment="1">
      <alignment horizontal="center"/>
    </xf>
    <xf numFmtId="0" fontId="3" fillId="0" borderId="26" xfId="0" applyFont="1" applyFill="1" applyBorder="1" applyAlignment="1">
      <alignment horizontal="center"/>
    </xf>
    <xf numFmtId="0" fontId="0" fillId="0" borderId="4" xfId="0" applyBorder="1"/>
    <xf numFmtId="9" fontId="0" fillId="0" borderId="4" xfId="1" applyFont="1" applyBorder="1" applyAlignment="1">
      <alignment horizontal="right"/>
    </xf>
    <xf numFmtId="9" fontId="0" fillId="0" borderId="23" xfId="1" applyFont="1" applyBorder="1" applyAlignment="1">
      <alignment horizontal="right"/>
    </xf>
    <xf numFmtId="0" fontId="0" fillId="0" borderId="25" xfId="0" applyBorder="1"/>
    <xf numFmtId="0" fontId="0" fillId="0" borderId="1" xfId="0" applyBorder="1"/>
    <xf numFmtId="0" fontId="3" fillId="0" borderId="27" xfId="0" applyFont="1" applyFill="1" applyBorder="1"/>
    <xf numFmtId="0" fontId="3" fillId="0" borderId="7" xfId="0" applyFont="1" applyFill="1" applyBorder="1"/>
    <xf numFmtId="0" fontId="0" fillId="0" borderId="12" xfId="0" applyBorder="1" applyAlignment="1">
      <alignment horizontal="right"/>
    </xf>
    <xf numFmtId="0" fontId="2" fillId="0" borderId="0" xfId="0" applyFont="1" applyBorder="1" applyAlignment="1">
      <alignment horizontal="center"/>
    </xf>
    <xf numFmtId="0" fontId="3" fillId="0" borderId="0" xfId="0" applyFont="1" applyFill="1" applyBorder="1" applyAlignment="1">
      <alignment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3" fillId="0" borderId="28" xfId="0" applyFont="1" applyFill="1" applyBorder="1" applyAlignment="1" applyProtection="1">
      <alignment horizontal="center" vertical="center" wrapText="1"/>
      <protection locked="0"/>
    </xf>
    <xf numFmtId="9" fontId="3" fillId="0" borderId="28" xfId="1" applyFont="1" applyFill="1" applyBorder="1" applyAlignment="1" applyProtection="1">
      <alignment horizontal="center" vertical="center" wrapText="1"/>
      <protection locked="0"/>
    </xf>
    <xf numFmtId="9" fontId="3" fillId="0" borderId="28" xfId="1" applyFont="1" applyFill="1" applyBorder="1" applyAlignment="1">
      <alignment horizontal="center" wrapText="1"/>
    </xf>
    <xf numFmtId="9" fontId="3" fillId="0" borderId="28" xfId="1" applyFont="1" applyFill="1" applyBorder="1" applyAlignment="1">
      <alignment horizontal="center"/>
    </xf>
    <xf numFmtId="0" fontId="3" fillId="0" borderId="28" xfId="0" applyFont="1" applyFill="1" applyBorder="1" applyAlignment="1">
      <alignment horizontal="center" vertical="center"/>
    </xf>
    <xf numFmtId="164" fontId="3" fillId="0" borderId="28" xfId="0" applyNumberFormat="1" applyFont="1" applyFill="1" applyBorder="1" applyAlignment="1">
      <alignment horizontal="center" vertical="center"/>
    </xf>
    <xf numFmtId="0" fontId="3" fillId="0" borderId="28" xfId="0" applyFont="1" applyFill="1" applyBorder="1" applyAlignment="1" applyProtection="1">
      <alignment vertical="center" wrapText="1"/>
      <protection locked="0"/>
    </xf>
    <xf numFmtId="0" fontId="3" fillId="0" borderId="29" xfId="0" applyFont="1" applyFill="1" applyBorder="1" applyAlignment="1">
      <alignment horizontal="center" vertical="center"/>
    </xf>
    <xf numFmtId="166" fontId="21" fillId="6" borderId="74" xfId="0" applyNumberFormat="1" applyFont="1" applyFill="1" applyBorder="1" applyAlignment="1" applyProtection="1">
      <alignment horizontal="center" vertical="top" wrapText="1"/>
      <protection hidden="1"/>
    </xf>
    <xf numFmtId="9" fontId="3" fillId="0" borderId="30" xfId="1" applyFont="1" applyFill="1" applyBorder="1" applyAlignment="1" applyProtection="1">
      <alignment horizontal="center" vertical="center" wrapText="1"/>
      <protection locked="0"/>
    </xf>
    <xf numFmtId="9" fontId="3" fillId="0" borderId="30" xfId="1" applyFont="1" applyFill="1" applyBorder="1" applyAlignment="1">
      <alignment horizontal="center" wrapText="1"/>
    </xf>
    <xf numFmtId="9" fontId="3" fillId="0" borderId="30" xfId="1" applyFont="1" applyFill="1" applyBorder="1" applyAlignment="1">
      <alignment horizontal="center"/>
    </xf>
    <xf numFmtId="0" fontId="3" fillId="0" borderId="30" xfId="0" applyFont="1" applyFill="1" applyBorder="1" applyAlignment="1">
      <alignment horizontal="center" vertical="center"/>
    </xf>
    <xf numFmtId="164" fontId="3" fillId="0" borderId="30" xfId="0" applyNumberFormat="1" applyFont="1" applyFill="1" applyBorder="1" applyAlignment="1">
      <alignment horizontal="center" vertical="center"/>
    </xf>
    <xf numFmtId="0" fontId="3" fillId="0" borderId="31"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0" fontId="3" fillId="0" borderId="33" xfId="0" applyFont="1" applyFill="1" applyBorder="1" applyAlignment="1" applyProtection="1">
      <alignment vertical="center" wrapText="1"/>
      <protection locked="0"/>
    </xf>
    <xf numFmtId="0" fontId="3" fillId="0" borderId="33" xfId="0" applyFont="1" applyFill="1" applyBorder="1" applyAlignment="1">
      <alignment vertical="center" wrapText="1"/>
    </xf>
    <xf numFmtId="0" fontId="3" fillId="0" borderId="33" xfId="0" applyFont="1" applyFill="1" applyBorder="1" applyAlignment="1" applyProtection="1">
      <alignment horizontal="center" vertical="center" wrapText="1"/>
      <protection locked="0"/>
    </xf>
    <xf numFmtId="9" fontId="3" fillId="0" borderId="33" xfId="1" applyFont="1" applyFill="1" applyBorder="1" applyAlignment="1" applyProtection="1">
      <alignment horizontal="center" vertical="center" wrapText="1"/>
      <protection locked="0"/>
    </xf>
    <xf numFmtId="9" fontId="3" fillId="0" borderId="33" xfId="1" applyFont="1" applyFill="1" applyBorder="1" applyAlignment="1">
      <alignment horizontal="center" wrapText="1"/>
    </xf>
    <xf numFmtId="9" fontId="3" fillId="0" borderId="33" xfId="1" applyFont="1" applyFill="1" applyBorder="1" applyAlignment="1">
      <alignment horizontal="center"/>
    </xf>
    <xf numFmtId="0" fontId="3" fillId="0" borderId="33" xfId="0" applyFont="1" applyFill="1" applyBorder="1" applyAlignment="1">
      <alignment horizontal="center" vertical="center"/>
    </xf>
    <xf numFmtId="164" fontId="3" fillId="0" borderId="33" xfId="0" applyNumberFormat="1" applyFont="1" applyFill="1" applyBorder="1" applyAlignment="1">
      <alignment horizontal="center" vertical="center"/>
    </xf>
    <xf numFmtId="0" fontId="3" fillId="0" borderId="34" xfId="0" applyFont="1" applyFill="1" applyBorder="1" applyAlignment="1" applyProtection="1">
      <alignment horizontal="center" vertical="center" wrapText="1"/>
      <protection locked="0"/>
    </xf>
    <xf numFmtId="9" fontId="3" fillId="0" borderId="35" xfId="1" applyFont="1" applyFill="1" applyBorder="1" applyAlignment="1" applyProtection="1">
      <alignment horizontal="center" vertical="center" wrapText="1"/>
      <protection locked="0"/>
    </xf>
    <xf numFmtId="9" fontId="3" fillId="0" borderId="35" xfId="1" applyFont="1" applyFill="1" applyBorder="1" applyAlignment="1">
      <alignment horizontal="center" wrapText="1"/>
    </xf>
    <xf numFmtId="9" fontId="3" fillId="0" borderId="35" xfId="1" applyFont="1" applyFill="1" applyBorder="1" applyAlignment="1">
      <alignment horizontal="center"/>
    </xf>
    <xf numFmtId="0" fontId="2" fillId="0" borderId="36" xfId="0" applyFont="1" applyFill="1" applyBorder="1" applyAlignment="1" applyProtection="1">
      <alignment horizontal="center" vertical="center" wrapText="1"/>
      <protection locked="0"/>
    </xf>
    <xf numFmtId="9" fontId="3" fillId="0" borderId="37" xfId="1" applyFont="1" applyFill="1" applyBorder="1" applyAlignment="1" applyProtection="1">
      <alignment horizontal="center" vertical="center" wrapText="1"/>
      <protection locked="0"/>
    </xf>
    <xf numFmtId="9" fontId="3" fillId="0" borderId="38" xfId="1" applyFont="1" applyFill="1" applyBorder="1" applyAlignment="1" applyProtection="1">
      <alignment horizontal="center" vertical="center" wrapText="1"/>
      <protection locked="0"/>
    </xf>
    <xf numFmtId="9" fontId="3" fillId="0" borderId="39" xfId="1" applyFont="1" applyFill="1" applyBorder="1" applyAlignment="1" applyProtection="1">
      <alignment horizontal="center" vertical="center" wrapText="1"/>
      <protection locked="0"/>
    </xf>
    <xf numFmtId="9" fontId="3" fillId="0" borderId="40" xfId="1" applyFont="1" applyFill="1" applyBorder="1" applyAlignment="1" applyProtection="1">
      <alignment horizontal="center" vertical="center" wrapText="1"/>
      <protection locked="0"/>
    </xf>
    <xf numFmtId="0" fontId="3" fillId="0" borderId="30" xfId="0" applyFont="1" applyFill="1" applyBorder="1" applyAlignment="1">
      <alignment vertical="center" wrapText="1"/>
    </xf>
    <xf numFmtId="0" fontId="3" fillId="0" borderId="30"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3" fillId="0" borderId="35" xfId="0" applyFont="1" applyFill="1" applyBorder="1" applyAlignment="1" applyProtection="1">
      <alignment vertical="center" wrapText="1"/>
      <protection locked="0"/>
    </xf>
    <xf numFmtId="0" fontId="3" fillId="0" borderId="35"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30" xfId="0" applyFont="1" applyFill="1" applyBorder="1" applyAlignment="1" applyProtection="1">
      <alignment vertical="center" wrapText="1"/>
      <protection locked="0"/>
    </xf>
    <xf numFmtId="0" fontId="3" fillId="0" borderId="39" xfId="0" applyFont="1" applyFill="1" applyBorder="1" applyAlignment="1">
      <alignment horizontal="center"/>
    </xf>
    <xf numFmtId="0" fontId="3" fillId="0" borderId="37" xfId="0" applyFont="1" applyFill="1" applyBorder="1" applyAlignment="1">
      <alignment horizontal="center"/>
    </xf>
    <xf numFmtId="9" fontId="3" fillId="0" borderId="43" xfId="1" applyFont="1" applyFill="1" applyBorder="1" applyAlignment="1" applyProtection="1">
      <alignment horizontal="center" vertical="center" wrapText="1"/>
      <protection locked="0"/>
    </xf>
    <xf numFmtId="9" fontId="3" fillId="0" borderId="31" xfId="1" applyFont="1" applyFill="1" applyBorder="1" applyAlignment="1">
      <alignment horizontal="center"/>
    </xf>
    <xf numFmtId="9" fontId="3" fillId="0" borderId="36" xfId="1" applyFont="1" applyFill="1" applyBorder="1" applyAlignment="1" applyProtection="1">
      <alignment horizontal="center" vertical="center" wrapText="1"/>
      <protection locked="0"/>
    </xf>
    <xf numFmtId="9" fontId="3" fillId="0" borderId="34" xfId="1" applyFont="1" applyFill="1" applyBorder="1" applyAlignment="1">
      <alignment horizontal="center"/>
    </xf>
    <xf numFmtId="0" fontId="3" fillId="0" borderId="45" xfId="0" applyFont="1" applyFill="1" applyBorder="1" applyAlignment="1" applyProtection="1">
      <alignment vertical="center" wrapText="1"/>
      <protection locked="0"/>
    </xf>
    <xf numFmtId="0" fontId="3" fillId="0" borderId="45"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9" fontId="3" fillId="0" borderId="47" xfId="1" applyFont="1" applyFill="1" applyBorder="1" applyAlignment="1">
      <alignment horizontal="center"/>
    </xf>
    <xf numFmtId="0" fontId="3" fillId="0" borderId="41" xfId="0" applyFont="1" applyFill="1" applyBorder="1" applyAlignment="1">
      <alignment horizontal="center"/>
    </xf>
    <xf numFmtId="0" fontId="3" fillId="0" borderId="35" xfId="0" applyFont="1" applyFill="1" applyBorder="1" applyAlignment="1">
      <alignment horizontal="center" vertical="center"/>
    </xf>
    <xf numFmtId="164" fontId="3" fillId="0" borderId="35" xfId="0" applyNumberFormat="1" applyFont="1" applyFill="1" applyBorder="1" applyAlignment="1">
      <alignment horizontal="center" vertical="center"/>
    </xf>
    <xf numFmtId="9" fontId="3" fillId="0" borderId="48" xfId="1" applyFont="1" applyFill="1" applyBorder="1" applyAlignment="1">
      <alignment horizontal="center"/>
    </xf>
    <xf numFmtId="9" fontId="3" fillId="0" borderId="49" xfId="1" applyFont="1" applyFill="1" applyBorder="1" applyAlignment="1">
      <alignment horizontal="center"/>
    </xf>
    <xf numFmtId="9" fontId="3" fillId="0" borderId="50" xfId="1" applyFont="1" applyFill="1" applyBorder="1" applyAlignment="1">
      <alignment horizontal="center"/>
    </xf>
    <xf numFmtId="0" fontId="3" fillId="0" borderId="43" xfId="0" applyFont="1" applyFill="1" applyBorder="1" applyAlignment="1">
      <alignment horizontal="center"/>
    </xf>
    <xf numFmtId="0" fontId="3" fillId="0" borderId="51" xfId="0" applyFont="1" applyFill="1" applyBorder="1" applyAlignment="1">
      <alignment horizontal="center"/>
    </xf>
    <xf numFmtId="0" fontId="3" fillId="0" borderId="36" xfId="0" applyFont="1" applyFill="1" applyBorder="1" applyAlignment="1">
      <alignment horizontal="center"/>
    </xf>
    <xf numFmtId="164" fontId="3" fillId="0" borderId="41" xfId="0" applyNumberFormat="1" applyFont="1" applyFill="1" applyBorder="1" applyAlignment="1">
      <alignment horizontal="center"/>
    </xf>
    <xf numFmtId="0" fontId="21" fillId="6" borderId="74" xfId="0" applyFont="1" applyFill="1" applyBorder="1" applyAlignment="1" applyProtection="1">
      <alignment horizontal="center" vertical="top" wrapText="1"/>
      <protection hidden="1"/>
    </xf>
    <xf numFmtId="0" fontId="21" fillId="6" borderId="74" xfId="0" applyFont="1" applyFill="1" applyBorder="1" applyAlignment="1" applyProtection="1">
      <alignment horizontal="center" vertical="center" wrapText="1"/>
      <protection hidden="1"/>
    </xf>
    <xf numFmtId="164" fontId="3" fillId="0" borderId="42" xfId="2"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164" fontId="3" fillId="0" borderId="41" xfId="2" applyNumberFormat="1" applyFont="1" applyFill="1" applyBorder="1" applyAlignment="1">
      <alignment horizontal="center" vertical="center"/>
    </xf>
    <xf numFmtId="164" fontId="3" fillId="0" borderId="53" xfId="2" applyNumberFormat="1" applyFont="1" applyFill="1" applyBorder="1" applyAlignment="1">
      <alignment horizontal="center" vertical="center"/>
    </xf>
    <xf numFmtId="164" fontId="3" fillId="0" borderId="51" xfId="2" applyNumberFormat="1" applyFont="1" applyFill="1" applyBorder="1" applyAlignment="1">
      <alignment horizontal="center" vertical="center"/>
    </xf>
    <xf numFmtId="164" fontId="3" fillId="0" borderId="36" xfId="2" applyNumberFormat="1" applyFont="1" applyFill="1" applyBorder="1" applyAlignment="1">
      <alignment horizontal="center" vertical="center"/>
    </xf>
    <xf numFmtId="0" fontId="3" fillId="0" borderId="38"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 xfId="0" applyFont="1" applyFill="1" applyBorder="1" applyAlignment="1">
      <alignment horizontal="right"/>
    </xf>
    <xf numFmtId="0" fontId="3" fillId="0" borderId="55" xfId="0" applyFont="1" applyFill="1" applyBorder="1" applyAlignment="1">
      <alignment horizontal="right"/>
    </xf>
    <xf numFmtId="0" fontId="3" fillId="0" borderId="56" xfId="0" applyFont="1" applyFill="1" applyBorder="1" applyAlignment="1">
      <alignment horizontal="right"/>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164" fontId="3" fillId="5" borderId="58" xfId="2" applyNumberFormat="1" applyFont="1" applyFill="1" applyBorder="1" applyAlignment="1">
      <alignment horizontal="center" vertical="center"/>
    </xf>
    <xf numFmtId="164" fontId="3" fillId="5" borderId="32" xfId="2" applyNumberFormat="1" applyFont="1" applyFill="1" applyBorder="1" applyAlignment="1">
      <alignment horizontal="center" vertical="center"/>
    </xf>
    <xf numFmtId="164" fontId="3" fillId="5" borderId="34" xfId="2" applyNumberFormat="1" applyFont="1" applyFill="1" applyBorder="1" applyAlignment="1">
      <alignment horizontal="center" vertical="center"/>
    </xf>
    <xf numFmtId="0" fontId="2" fillId="0" borderId="59" xfId="0" applyFont="1" applyFill="1" applyBorder="1" applyAlignment="1" applyProtection="1">
      <alignment horizontal="center" vertical="center" wrapText="1"/>
      <protection locked="0"/>
    </xf>
    <xf numFmtId="0" fontId="3" fillId="0" borderId="0" xfId="0" applyFont="1" applyBorder="1" applyAlignment="1">
      <alignment horizontal="left" vertical="center" wrapText="1"/>
    </xf>
    <xf numFmtId="0" fontId="3" fillId="0" borderId="28" xfId="0" applyFont="1" applyBorder="1" applyAlignment="1">
      <alignment vertical="center" wrapText="1"/>
    </xf>
    <xf numFmtId="0" fontId="3" fillId="0" borderId="28" xfId="0" applyFont="1" applyBorder="1" applyAlignment="1" applyProtection="1">
      <alignment horizontal="center" vertical="center" wrapText="1"/>
      <protection locked="0"/>
    </xf>
    <xf numFmtId="164" fontId="3" fillId="0" borderId="28" xfId="0" applyNumberFormat="1" applyFont="1" applyBorder="1" applyAlignment="1" applyProtection="1">
      <alignment horizontal="center" vertical="center" wrapText="1"/>
      <protection locked="0"/>
    </xf>
    <xf numFmtId="164" fontId="3" fillId="0" borderId="28" xfId="0" applyNumberFormat="1" applyFont="1" applyBorder="1" applyAlignment="1">
      <alignment horizontal="center"/>
    </xf>
    <xf numFmtId="0" fontId="3" fillId="0" borderId="28" xfId="0" applyFont="1" applyBorder="1" applyAlignment="1">
      <alignment horizontal="center" vertical="center"/>
    </xf>
    <xf numFmtId="0" fontId="3" fillId="0" borderId="28" xfId="0" applyFont="1" applyBorder="1" applyAlignment="1">
      <alignment horizontal="left" vertical="center" wrapText="1"/>
    </xf>
    <xf numFmtId="164" fontId="2" fillId="0" borderId="28" xfId="0" applyNumberFormat="1" applyFont="1" applyBorder="1" applyAlignment="1" applyProtection="1">
      <alignment horizontal="center" vertical="center" wrapText="1"/>
      <protection locked="0"/>
    </xf>
    <xf numFmtId="164" fontId="3" fillId="0" borderId="28" xfId="0" applyNumberFormat="1" applyFont="1" applyBorder="1" applyAlignment="1">
      <alignment horizontal="center" wrapText="1"/>
    </xf>
    <xf numFmtId="0" fontId="3" fillId="0" borderId="28" xfId="0" applyFont="1" applyBorder="1" applyAlignment="1" applyProtection="1">
      <alignment vertical="center" wrapText="1"/>
      <protection locked="0"/>
    </xf>
    <xf numFmtId="164" fontId="3" fillId="0" borderId="28" xfId="0" applyNumberFormat="1" applyFont="1" applyFill="1" applyBorder="1" applyAlignment="1" applyProtection="1">
      <alignment horizontal="center" vertical="center" wrapText="1"/>
      <protection locked="0"/>
    </xf>
    <xf numFmtId="3" fontId="3" fillId="0" borderId="28" xfId="0" applyNumberFormat="1" applyFont="1" applyBorder="1" applyAlignment="1" applyProtection="1">
      <alignment horizontal="center" wrapText="1"/>
      <protection locked="0"/>
    </xf>
    <xf numFmtId="3" fontId="3" fillId="0" borderId="28" xfId="0" applyNumberFormat="1" applyFont="1" applyBorder="1" applyAlignment="1">
      <alignment horizontal="center" wrapText="1"/>
    </xf>
    <xf numFmtId="3" fontId="3" fillId="0" borderId="28" xfId="0" applyNumberFormat="1" applyFont="1" applyBorder="1" applyAlignment="1">
      <alignment horizontal="center"/>
    </xf>
    <xf numFmtId="0" fontId="3" fillId="5" borderId="28" xfId="0" applyFont="1" applyFill="1" applyBorder="1" applyAlignment="1">
      <alignment horizontal="center" vertical="center"/>
    </xf>
    <xf numFmtId="9" fontId="3" fillId="0" borderId="28" xfId="0" applyNumberFormat="1" applyFont="1" applyBorder="1" applyAlignment="1" applyProtection="1">
      <alignment horizontal="center" wrapText="1"/>
      <protection locked="0"/>
    </xf>
    <xf numFmtId="164" fontId="3" fillId="0" borderId="28" xfId="0" applyNumberFormat="1" applyFont="1" applyBorder="1" applyAlignment="1" applyProtection="1">
      <alignment horizontal="center" wrapText="1"/>
      <protection locked="0"/>
    </xf>
    <xf numFmtId="165" fontId="3" fillId="0" borderId="28" xfId="0" applyNumberFormat="1" applyFont="1" applyBorder="1" applyAlignment="1" applyProtection="1">
      <alignment horizontal="center" vertical="center" wrapText="1"/>
      <protection locked="0"/>
    </xf>
    <xf numFmtId="0" fontId="3" fillId="0" borderId="28" xfId="0" applyFont="1" applyBorder="1" applyAlignment="1">
      <alignment horizontal="center" wrapText="1"/>
    </xf>
    <xf numFmtId="0" fontId="3" fillId="0" borderId="28" xfId="0" applyFont="1" applyBorder="1" applyAlignment="1">
      <alignment horizontal="center"/>
    </xf>
    <xf numFmtId="0" fontId="3" fillId="0" borderId="61" xfId="0" applyFont="1" applyFill="1" applyBorder="1" applyAlignment="1" applyProtection="1">
      <alignment horizontal="center" vertical="center" wrapText="1"/>
      <protection locked="0"/>
    </xf>
    <xf numFmtId="0" fontId="3" fillId="0" borderId="61" xfId="0" applyFont="1" applyFill="1" applyBorder="1" applyAlignment="1">
      <alignment horizontal="center" vertical="center"/>
    </xf>
    <xf numFmtId="164" fontId="3" fillId="0" borderId="61" xfId="0" applyNumberFormat="1" applyFont="1" applyFill="1" applyBorder="1" applyAlignment="1">
      <alignment horizontal="center" vertical="center"/>
    </xf>
    <xf numFmtId="0" fontId="3" fillId="0" borderId="61" xfId="0" applyFont="1" applyBorder="1" applyAlignment="1">
      <alignment horizontal="center" vertical="center"/>
    </xf>
    <xf numFmtId="0" fontId="3" fillId="0" borderId="28" xfId="0" applyFont="1" applyBorder="1" applyAlignment="1">
      <alignment wrapText="1"/>
    </xf>
    <xf numFmtId="0" fontId="3" fillId="0" borderId="28" xfId="0" applyFont="1" applyBorder="1"/>
    <xf numFmtId="0" fontId="3" fillId="0" borderId="28" xfId="0" applyFont="1" applyFill="1" applyBorder="1" applyAlignment="1">
      <alignment horizontal="left" vertical="center" wrapText="1"/>
    </xf>
    <xf numFmtId="0" fontId="3" fillId="0" borderId="0" xfId="0" applyFont="1" applyBorder="1" applyAlignment="1">
      <alignment horizontal="left" wrapText="1"/>
    </xf>
    <xf numFmtId="0" fontId="3" fillId="0" borderId="30" xfId="0" applyFont="1" applyBorder="1" applyAlignment="1">
      <alignment vertical="center" wrapText="1"/>
    </xf>
    <xf numFmtId="0" fontId="3" fillId="0" borderId="30" xfId="0" applyFont="1" applyBorder="1" applyAlignment="1">
      <alignment horizontal="left" vertical="center" wrapText="1"/>
    </xf>
    <xf numFmtId="0" fontId="3" fillId="0" borderId="30" xfId="0" applyFont="1" applyBorder="1" applyAlignment="1" applyProtection="1">
      <alignment horizontal="center" vertical="center" wrapText="1"/>
      <protection locked="0"/>
    </xf>
    <xf numFmtId="0" fontId="3" fillId="0" borderId="31" xfId="0" applyFont="1" applyBorder="1" applyAlignment="1">
      <alignment vertical="center" wrapText="1"/>
    </xf>
    <xf numFmtId="0" fontId="2" fillId="0" borderId="62" xfId="0" applyFont="1" applyFill="1" applyBorder="1" applyAlignment="1" applyProtection="1">
      <alignment horizontal="center" vertical="center" wrapText="1"/>
      <protection locked="0"/>
    </xf>
    <xf numFmtId="0" fontId="3" fillId="0" borderId="32" xfId="0" applyFont="1" applyBorder="1" applyAlignment="1">
      <alignment vertical="center" wrapText="1"/>
    </xf>
    <xf numFmtId="0" fontId="3" fillId="0" borderId="33" xfId="0" applyFont="1" applyBorder="1" applyAlignment="1">
      <alignment vertical="center" wrapText="1"/>
    </xf>
    <xf numFmtId="0" fontId="3" fillId="0" borderId="33" xfId="0" applyFont="1" applyBorder="1" applyAlignment="1">
      <alignment horizontal="left" vertical="center" wrapText="1"/>
    </xf>
    <xf numFmtId="0" fontId="3" fillId="0" borderId="33" xfId="0" applyFont="1" applyBorder="1" applyAlignment="1" applyProtection="1">
      <alignment horizontal="center" vertical="center" wrapText="1"/>
      <protection locked="0"/>
    </xf>
    <xf numFmtId="0" fontId="3" fillId="0" borderId="34" xfId="0" applyFont="1" applyBorder="1" applyAlignment="1">
      <alignment vertical="center" wrapText="1"/>
    </xf>
    <xf numFmtId="0" fontId="3" fillId="0" borderId="61" xfId="0" applyFont="1" applyBorder="1" applyAlignment="1" applyProtection="1">
      <alignment horizontal="center" vertical="center" wrapText="1"/>
      <protection locked="0"/>
    </xf>
    <xf numFmtId="164" fontId="3" fillId="0" borderId="30" xfId="0" applyNumberFormat="1" applyFont="1" applyBorder="1" applyAlignment="1" applyProtection="1">
      <alignment horizontal="center" vertical="center" wrapText="1"/>
      <protection locked="0"/>
    </xf>
    <xf numFmtId="164" fontId="3" fillId="0" borderId="31" xfId="0" applyNumberFormat="1"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9" fontId="3" fillId="0" borderId="33" xfId="0" applyNumberFormat="1" applyFont="1" applyBorder="1" applyAlignment="1" applyProtection="1">
      <alignment horizontal="center" vertical="center" wrapText="1"/>
      <protection locked="0"/>
    </xf>
    <xf numFmtId="9" fontId="3" fillId="0" borderId="34" xfId="0" applyNumberFormat="1" applyFont="1" applyBorder="1" applyAlignment="1" applyProtection="1">
      <alignment horizontal="center" vertical="center" wrapText="1"/>
      <protection locked="0"/>
    </xf>
    <xf numFmtId="0" fontId="3" fillId="0" borderId="35" xfId="0" applyFont="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30" xfId="0" applyFont="1" applyBorder="1" applyAlignment="1" applyProtection="1">
      <alignment vertical="center" wrapText="1"/>
      <protection locked="0"/>
    </xf>
    <xf numFmtId="0" fontId="3" fillId="0" borderId="33" xfId="0" applyFont="1" applyBorder="1" applyAlignment="1" applyProtection="1">
      <alignment vertical="center" wrapText="1"/>
      <protection locked="0"/>
    </xf>
    <xf numFmtId="0" fontId="3" fillId="0" borderId="35" xfId="0" applyFont="1" applyBorder="1" applyAlignment="1">
      <alignment horizontal="left" vertical="center" wrapText="1"/>
    </xf>
    <xf numFmtId="0" fontId="3" fillId="0" borderId="35" xfId="0" applyFont="1" applyFill="1" applyBorder="1" applyAlignment="1">
      <alignment horizontal="left" vertical="center" wrapText="1"/>
    </xf>
    <xf numFmtId="0" fontId="3" fillId="0" borderId="3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2" xfId="0" applyFont="1" applyBorder="1" applyAlignment="1" applyProtection="1">
      <alignment horizontal="center" vertical="center" wrapText="1"/>
      <protection locked="0"/>
    </xf>
    <xf numFmtId="164" fontId="3" fillId="0" borderId="32" xfId="0" applyNumberFormat="1" applyFont="1" applyFill="1" applyBorder="1" applyAlignment="1" applyProtection="1">
      <alignment horizontal="center" vertical="center" wrapText="1"/>
      <protection locked="0"/>
    </xf>
    <xf numFmtId="9" fontId="3" fillId="0" borderId="30" xfId="0" applyNumberFormat="1" applyFont="1" applyBorder="1" applyAlignment="1" applyProtection="1">
      <alignment horizontal="center" vertical="center" wrapText="1"/>
      <protection locked="0"/>
    </xf>
    <xf numFmtId="0" fontId="3" fillId="0" borderId="31" xfId="0" applyNumberFormat="1" applyFont="1" applyBorder="1" applyAlignment="1" applyProtection="1">
      <alignment horizontal="center" vertical="center" wrapText="1"/>
      <protection locked="0"/>
    </xf>
    <xf numFmtId="164" fontId="3" fillId="0" borderId="32" xfId="0" applyNumberFormat="1" applyFont="1" applyBorder="1" applyAlignment="1" applyProtection="1">
      <alignment horizontal="center" vertical="center" wrapText="1"/>
      <protection locked="0"/>
    </xf>
    <xf numFmtId="9" fontId="3" fillId="0" borderId="32" xfId="0" applyNumberFormat="1" applyFont="1" applyBorder="1" applyAlignment="1" applyProtection="1">
      <alignment horizontal="center" wrapText="1"/>
      <protection locked="0"/>
    </xf>
    <xf numFmtId="164" fontId="3" fillId="0" borderId="43" xfId="0" applyNumberFormat="1" applyFont="1" applyBorder="1" applyAlignment="1" applyProtection="1">
      <alignment horizontal="center" vertical="center" wrapText="1"/>
      <protection locked="0"/>
    </xf>
    <xf numFmtId="164" fontId="3" fillId="0" borderId="30" xfId="0" applyNumberFormat="1" applyFont="1" applyBorder="1" applyAlignment="1">
      <alignment horizontal="center" vertical="center" wrapText="1"/>
    </xf>
    <xf numFmtId="164" fontId="3" fillId="0" borderId="30" xfId="0" applyNumberFormat="1" applyFont="1" applyBorder="1" applyAlignment="1">
      <alignment horizontal="center" vertical="center"/>
    </xf>
    <xf numFmtId="164" fontId="3" fillId="0" borderId="31" xfId="0" applyNumberFormat="1" applyFont="1" applyBorder="1" applyAlignment="1">
      <alignment horizontal="center" vertical="center"/>
    </xf>
    <xf numFmtId="164" fontId="3" fillId="0" borderId="51" xfId="0" applyNumberFormat="1" applyFont="1" applyBorder="1" applyAlignment="1" applyProtection="1">
      <alignment horizontal="center" vertical="center" wrapText="1"/>
      <protection locked="0"/>
    </xf>
    <xf numFmtId="164" fontId="3" fillId="0" borderId="32" xfId="0" applyNumberFormat="1" applyFont="1" applyBorder="1" applyAlignment="1">
      <alignment horizontal="center"/>
    </xf>
    <xf numFmtId="164" fontId="3" fillId="0" borderId="51" xfId="0" applyNumberFormat="1" applyFont="1" applyFill="1" applyBorder="1" applyAlignment="1" applyProtection="1">
      <alignment horizontal="center" vertical="center" wrapText="1"/>
      <protection locked="0"/>
    </xf>
    <xf numFmtId="3" fontId="5" fillId="0" borderId="51" xfId="0" applyNumberFormat="1" applyFont="1" applyBorder="1" applyAlignment="1">
      <alignment horizontal="center"/>
    </xf>
    <xf numFmtId="3" fontId="3" fillId="0" borderId="32" xfId="0" applyNumberFormat="1" applyFont="1" applyBorder="1" applyAlignment="1">
      <alignment horizontal="center"/>
    </xf>
    <xf numFmtId="164" fontId="3" fillId="0" borderId="51" xfId="0" applyNumberFormat="1" applyFont="1" applyBorder="1" applyAlignment="1" applyProtection="1">
      <alignment horizontal="center" wrapText="1"/>
      <protection locked="0"/>
    </xf>
    <xf numFmtId="165" fontId="3" fillId="0" borderId="43" xfId="0" applyNumberFormat="1" applyFont="1" applyBorder="1" applyAlignment="1" applyProtection="1">
      <alignment horizontal="center" vertical="center" wrapText="1"/>
      <protection locked="0"/>
    </xf>
    <xf numFmtId="165" fontId="3" fillId="0" borderId="30" xfId="0" applyNumberFormat="1" applyFont="1" applyBorder="1" applyAlignment="1" applyProtection="1">
      <alignment horizontal="center" vertical="center" wrapText="1"/>
      <protection locked="0"/>
    </xf>
    <xf numFmtId="0" fontId="3" fillId="0" borderId="30" xfId="0" applyFont="1" applyBorder="1" applyAlignment="1">
      <alignment horizontal="center" wrapText="1"/>
    </xf>
    <xf numFmtId="0" fontId="3" fillId="0" borderId="30" xfId="0" applyFont="1" applyBorder="1" applyAlignment="1">
      <alignment horizontal="center"/>
    </xf>
    <xf numFmtId="0" fontId="3" fillId="0" borderId="31" xfId="0" applyFont="1" applyBorder="1" applyAlignment="1">
      <alignment horizontal="center"/>
    </xf>
    <xf numFmtId="165" fontId="3" fillId="0" borderId="51" xfId="0" applyNumberFormat="1" applyFont="1" applyBorder="1" applyAlignment="1" applyProtection="1">
      <alignment horizontal="center" vertical="center" wrapText="1"/>
      <protection locked="0"/>
    </xf>
    <xf numFmtId="0" fontId="3" fillId="0" borderId="32" xfId="0" applyFont="1" applyBorder="1" applyAlignment="1">
      <alignment horizontal="center"/>
    </xf>
    <xf numFmtId="165" fontId="3" fillId="0" borderId="36" xfId="0" applyNumberFormat="1" applyFont="1" applyBorder="1" applyAlignment="1" applyProtection="1">
      <alignment horizontal="center" vertical="center" wrapText="1"/>
      <protection locked="0"/>
    </xf>
    <xf numFmtId="165" fontId="3" fillId="0" borderId="33" xfId="0" applyNumberFormat="1" applyFont="1" applyBorder="1" applyAlignment="1" applyProtection="1">
      <alignment horizontal="center" vertical="center" wrapText="1"/>
      <protection locked="0"/>
    </xf>
    <xf numFmtId="0" fontId="3" fillId="0" borderId="33" xfId="0" applyFont="1" applyBorder="1" applyAlignment="1">
      <alignment horizontal="center" wrapText="1"/>
    </xf>
    <xf numFmtId="0" fontId="3" fillId="0" borderId="33" xfId="0" applyFont="1" applyBorder="1" applyAlignment="1">
      <alignment horizontal="center"/>
    </xf>
    <xf numFmtId="0" fontId="3" fillId="0" borderId="34" xfId="0" applyFont="1" applyBorder="1" applyAlignment="1">
      <alignment horizontal="center"/>
    </xf>
    <xf numFmtId="0" fontId="3" fillId="0" borderId="41" xfId="0" applyFont="1" applyBorder="1" applyAlignment="1">
      <alignment horizontal="center" vertical="center" wrapText="1"/>
    </xf>
    <xf numFmtId="165" fontId="3" fillId="0" borderId="41" xfId="0" applyNumberFormat="1" applyFont="1" applyBorder="1" applyAlignment="1" applyProtection="1">
      <alignment horizontal="center" vertical="center" wrapText="1"/>
      <protection locked="0"/>
    </xf>
    <xf numFmtId="165" fontId="3" fillId="0" borderId="35" xfId="0" applyNumberFormat="1" applyFont="1" applyBorder="1" applyAlignment="1" applyProtection="1">
      <alignment horizontal="center" vertical="center" wrapText="1"/>
      <protection locked="0"/>
    </xf>
    <xf numFmtId="0" fontId="3" fillId="0" borderId="35" xfId="0" applyFont="1" applyBorder="1" applyAlignment="1">
      <alignment horizontal="center" wrapText="1"/>
    </xf>
    <xf numFmtId="0" fontId="3" fillId="0" borderId="35" xfId="0" applyFont="1" applyBorder="1" applyAlignment="1">
      <alignment horizontal="center"/>
    </xf>
    <xf numFmtId="0" fontId="3" fillId="0" borderId="42" xfId="0" applyFont="1" applyBorder="1" applyAlignment="1">
      <alignment horizontal="center"/>
    </xf>
    <xf numFmtId="0" fontId="3" fillId="0" borderId="36" xfId="0" applyFont="1" applyBorder="1" applyAlignment="1" applyProtection="1">
      <alignment horizontal="center" vertical="center" wrapText="1"/>
      <protection locked="0"/>
    </xf>
    <xf numFmtId="164" fontId="3" fillId="0" borderId="33" xfId="0" applyNumberFormat="1" applyFont="1" applyBorder="1" applyAlignment="1">
      <alignment horizontal="center" vertical="center" wrapText="1"/>
    </xf>
    <xf numFmtId="164" fontId="3" fillId="0" borderId="30" xfId="0" applyNumberFormat="1" applyFont="1" applyBorder="1" applyAlignment="1">
      <alignment horizontal="center" wrapText="1"/>
    </xf>
    <xf numFmtId="164" fontId="3" fillId="0" borderId="30" xfId="0" applyNumberFormat="1" applyFont="1" applyBorder="1" applyAlignment="1">
      <alignment horizontal="center"/>
    </xf>
    <xf numFmtId="164" fontId="3" fillId="0" borderId="31" xfId="0" applyNumberFormat="1" applyFont="1" applyBorder="1" applyAlignment="1">
      <alignment horizontal="center"/>
    </xf>
    <xf numFmtId="164" fontId="3" fillId="0" borderId="41" xfId="0" applyNumberFormat="1" applyFont="1" applyBorder="1" applyAlignment="1" applyProtection="1">
      <alignment horizontal="center" vertical="center" wrapText="1"/>
      <protection locked="0"/>
    </xf>
    <xf numFmtId="164" fontId="3" fillId="0" borderId="35" xfId="0" applyNumberFormat="1" applyFont="1" applyBorder="1" applyAlignment="1" applyProtection="1">
      <alignment horizontal="center" vertical="center" wrapText="1"/>
      <protection locked="0"/>
    </xf>
    <xf numFmtId="164" fontId="3" fillId="0" borderId="35" xfId="0" applyNumberFormat="1" applyFont="1" applyBorder="1" applyAlignment="1">
      <alignment horizontal="center" wrapText="1"/>
    </xf>
    <xf numFmtId="164" fontId="3" fillId="0" borderId="35" xfId="0" applyNumberFormat="1" applyFont="1" applyBorder="1" applyAlignment="1">
      <alignment horizontal="center"/>
    </xf>
    <xf numFmtId="164" fontId="3" fillId="0" borderId="42" xfId="0" applyNumberFormat="1" applyFont="1" applyBorder="1" applyAlignment="1">
      <alignment horizontal="center"/>
    </xf>
    <xf numFmtId="0" fontId="3" fillId="0" borderId="43" xfId="0" applyFont="1" applyBorder="1" applyAlignment="1">
      <alignment wrapText="1"/>
    </xf>
    <xf numFmtId="0" fontId="3" fillId="0" borderId="30" xfId="0" applyFont="1" applyBorder="1" applyAlignment="1">
      <alignment wrapText="1"/>
    </xf>
    <xf numFmtId="0" fontId="3" fillId="0" borderId="30" xfId="0" applyFont="1" applyBorder="1"/>
    <xf numFmtId="0" fontId="3" fillId="0" borderId="31" xfId="0" applyFont="1" applyBorder="1"/>
    <xf numFmtId="0" fontId="3" fillId="0" borderId="51" xfId="0" applyFont="1" applyBorder="1" applyAlignment="1">
      <alignment wrapText="1"/>
    </xf>
    <xf numFmtId="0" fontId="3" fillId="0" borderId="32" xfId="0" applyFont="1" applyBorder="1"/>
    <xf numFmtId="0" fontId="3" fillId="0" borderId="36" xfId="0" applyFont="1" applyBorder="1" applyAlignment="1">
      <alignment wrapText="1"/>
    </xf>
    <xf numFmtId="0" fontId="3" fillId="0" borderId="33" xfId="0" applyFont="1" applyBorder="1" applyAlignment="1">
      <alignment wrapText="1"/>
    </xf>
    <xf numFmtId="0" fontId="3" fillId="0" borderId="33" xfId="0" applyFont="1" applyBorder="1"/>
    <xf numFmtId="0" fontId="3" fillId="0" borderId="34" xfId="0" applyFont="1" applyBorder="1"/>
    <xf numFmtId="0" fontId="3" fillId="0" borderId="43" xfId="0" applyFont="1" applyBorder="1"/>
    <xf numFmtId="0" fontId="3" fillId="0" borderId="63" xfId="0" applyFont="1" applyFill="1" applyBorder="1" applyAlignment="1">
      <alignment horizontal="center" vertical="center"/>
    </xf>
    <xf numFmtId="164" fontId="3" fillId="0" borderId="63" xfId="0" applyNumberFormat="1" applyFont="1" applyFill="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51" xfId="0" applyFont="1" applyBorder="1"/>
    <xf numFmtId="0" fontId="3" fillId="0" borderId="65" xfId="0" applyFont="1" applyBorder="1" applyAlignment="1">
      <alignment horizontal="center" vertical="center"/>
    </xf>
    <xf numFmtId="0" fontId="3" fillId="0" borderId="36" xfId="0" applyFont="1" applyBorder="1"/>
    <xf numFmtId="0" fontId="3" fillId="0" borderId="33" xfId="0" applyFont="1" applyBorder="1" applyAlignment="1">
      <alignment horizontal="center" vertical="center"/>
    </xf>
    <xf numFmtId="0" fontId="3" fillId="0" borderId="34" xfId="0" applyFont="1" applyBorder="1" applyAlignment="1">
      <alignment horizontal="center" vertical="center"/>
    </xf>
    <xf numFmtId="164" fontId="3" fillId="0" borderId="41" xfId="0" applyNumberFormat="1" applyFont="1" applyBorder="1" applyAlignment="1">
      <alignment horizontal="center"/>
    </xf>
    <xf numFmtId="164" fontId="3" fillId="0" borderId="43" xfId="0" applyNumberFormat="1" applyFont="1" applyBorder="1" applyAlignment="1">
      <alignment horizont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61" xfId="0" applyFont="1" applyBorder="1" applyAlignment="1">
      <alignment horizontal="center"/>
    </xf>
    <xf numFmtId="0" fontId="3" fillId="0" borderId="43" xfId="0" applyFont="1" applyBorder="1" applyAlignment="1">
      <alignment horizontal="center"/>
    </xf>
    <xf numFmtId="0" fontId="3" fillId="0" borderId="36" xfId="0" applyFont="1" applyBorder="1" applyAlignment="1">
      <alignment horizontal="center"/>
    </xf>
    <xf numFmtId="0" fontId="3" fillId="0" borderId="41" xfId="0" applyFont="1" applyBorder="1" applyAlignment="1">
      <alignment horizontal="center"/>
    </xf>
    <xf numFmtId="0" fontId="3" fillId="0" borderId="51" xfId="0" applyFont="1" applyBorder="1" applyAlignment="1">
      <alignment horizontal="center"/>
    </xf>
    <xf numFmtId="0" fontId="3" fillId="0" borderId="32" xfId="0" applyFont="1" applyBorder="1" applyAlignment="1">
      <alignment horizontal="center" vertical="center"/>
    </xf>
    <xf numFmtId="0" fontId="3" fillId="0" borderId="32" xfId="0" applyFont="1" applyFill="1" applyBorder="1" applyAlignment="1">
      <alignment horizontal="center" vertical="center"/>
    </xf>
    <xf numFmtId="0" fontId="3" fillId="5" borderId="32" xfId="0" applyFont="1" applyFill="1" applyBorder="1" applyAlignment="1">
      <alignment horizontal="center" vertical="center"/>
    </xf>
    <xf numFmtId="164" fontId="3" fillId="0" borderId="51" xfId="0" applyNumberFormat="1" applyFont="1" applyBorder="1" applyAlignment="1">
      <alignment horizontal="center"/>
    </xf>
    <xf numFmtId="3" fontId="3" fillId="0" borderId="51" xfId="0" applyNumberFormat="1" applyFont="1" applyBorder="1" applyAlignment="1">
      <alignment horizontal="center"/>
    </xf>
    <xf numFmtId="0" fontId="3" fillId="0" borderId="34"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28" xfId="0" applyFont="1" applyFill="1" applyBorder="1" applyAlignment="1" applyProtection="1">
      <alignment horizontal="left" vertical="center" wrapText="1"/>
      <protection locked="0"/>
    </xf>
    <xf numFmtId="0" fontId="3" fillId="0" borderId="33" xfId="0" applyFont="1" applyFill="1" applyBorder="1" applyAlignment="1">
      <alignment horizontal="left" vertical="center" wrapText="1"/>
    </xf>
    <xf numFmtId="0" fontId="3" fillId="0" borderId="30" xfId="0" applyFont="1" applyFill="1" applyBorder="1" applyAlignment="1" applyProtection="1">
      <alignment horizontal="left" vertical="center" wrapText="1"/>
      <protection locked="0"/>
    </xf>
    <xf numFmtId="0" fontId="3" fillId="0" borderId="33" xfId="0" applyFont="1" applyFill="1" applyBorder="1" applyAlignment="1" applyProtection="1">
      <alignment horizontal="left" vertical="center" wrapText="1"/>
      <protection locked="0"/>
    </xf>
    <xf numFmtId="0" fontId="0" fillId="0" borderId="66" xfId="0" applyFill="1" applyBorder="1" applyAlignment="1">
      <alignment horizontal="center"/>
    </xf>
    <xf numFmtId="0" fontId="3" fillId="0" borderId="61" xfId="0" applyFont="1" applyFill="1" applyBorder="1" applyAlignment="1" applyProtection="1">
      <alignment horizontal="left" vertical="center" wrapText="1"/>
      <protection locked="0"/>
    </xf>
    <xf numFmtId="0" fontId="3" fillId="0" borderId="65" xfId="0" applyFont="1" applyBorder="1" applyAlignment="1" applyProtection="1">
      <alignment horizontal="center" vertical="center" wrapText="1"/>
      <protection locked="0"/>
    </xf>
    <xf numFmtId="165" fontId="3" fillId="0" borderId="62" xfId="0" applyNumberFormat="1" applyFont="1" applyBorder="1" applyAlignment="1" applyProtection="1">
      <alignment horizontal="center" vertical="center" wrapText="1"/>
      <protection locked="0"/>
    </xf>
    <xf numFmtId="165" fontId="3" fillId="0" borderId="61" xfId="0" applyNumberFormat="1" applyFont="1" applyBorder="1" applyAlignment="1" applyProtection="1">
      <alignment horizontal="center" vertical="center" wrapText="1"/>
      <protection locked="0"/>
    </xf>
    <xf numFmtId="0" fontId="3" fillId="0" borderId="61" xfId="0" applyFont="1" applyBorder="1" applyAlignment="1">
      <alignment horizontal="center" wrapText="1"/>
    </xf>
    <xf numFmtId="0" fontId="3" fillId="0" borderId="65" xfId="0" applyFont="1" applyBorder="1" applyAlignment="1">
      <alignment horizontal="center"/>
    </xf>
    <xf numFmtId="0" fontId="3" fillId="0" borderId="62" xfId="0" applyFont="1" applyBorder="1" applyAlignment="1">
      <alignment horizontal="center"/>
    </xf>
    <xf numFmtId="0" fontId="0" fillId="0" borderId="0" xfId="0" applyFill="1" applyBorder="1" applyAlignment="1">
      <alignment horizontal="center"/>
    </xf>
    <xf numFmtId="0" fontId="0" fillId="0" borderId="0" xfId="0" applyBorder="1" applyAlignment="1">
      <alignment horizontal="center"/>
    </xf>
    <xf numFmtId="0" fontId="2" fillId="0" borderId="0" xfId="0" applyFont="1" applyFill="1" applyBorder="1" applyAlignment="1">
      <alignment vertical="top"/>
    </xf>
    <xf numFmtId="0" fontId="3" fillId="0" borderId="61" xfId="0" applyFont="1" applyBorder="1" applyAlignment="1" applyProtection="1">
      <alignment vertical="center" wrapText="1"/>
      <protection locked="0"/>
    </xf>
    <xf numFmtId="0" fontId="3" fillId="0" borderId="29" xfId="0" applyFont="1" applyBorder="1" applyAlignment="1">
      <alignment vertical="center" wrapText="1"/>
    </xf>
    <xf numFmtId="0" fontId="3" fillId="0" borderId="29" xfId="0" applyFont="1" applyFill="1" applyBorder="1" applyAlignment="1" applyProtection="1">
      <alignment horizontal="left" vertical="center" wrapText="1"/>
      <protection locked="0"/>
    </xf>
    <xf numFmtId="0" fontId="3" fillId="0" borderId="29" xfId="0" applyFont="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58" xfId="0" applyFont="1" applyBorder="1" applyAlignment="1" applyProtection="1">
      <alignment horizontal="center" vertical="center" wrapText="1"/>
      <protection locked="0"/>
    </xf>
    <xf numFmtId="165" fontId="3" fillId="0" borderId="53" xfId="0" applyNumberFormat="1" applyFont="1" applyBorder="1" applyAlignment="1" applyProtection="1">
      <alignment horizontal="center" vertical="center" wrapText="1"/>
      <protection locked="0"/>
    </xf>
    <xf numFmtId="165" fontId="3" fillId="0" borderId="29" xfId="0" applyNumberFormat="1" applyFont="1" applyBorder="1" applyAlignment="1" applyProtection="1">
      <alignment horizontal="center" vertical="center" wrapText="1"/>
      <protection locked="0"/>
    </xf>
    <xf numFmtId="0" fontId="3" fillId="0" borderId="29" xfId="0" applyFont="1" applyBorder="1" applyAlignment="1">
      <alignment horizontal="center" wrapText="1"/>
    </xf>
    <xf numFmtId="0" fontId="3" fillId="0" borderId="29" xfId="0" applyFont="1" applyBorder="1" applyAlignment="1">
      <alignment horizontal="center"/>
    </xf>
    <xf numFmtId="0" fontId="3" fillId="0" borderId="58" xfId="0" applyFont="1" applyBorder="1" applyAlignment="1">
      <alignment horizontal="center"/>
    </xf>
    <xf numFmtId="0" fontId="3" fillId="0" borderId="53" xfId="0" applyFont="1" applyBorder="1" applyAlignment="1">
      <alignment horizontal="center"/>
    </xf>
    <xf numFmtId="164" fontId="3" fillId="0" borderId="29" xfId="0" applyNumberFormat="1" applyFont="1" applyFill="1" applyBorder="1" applyAlignment="1">
      <alignment horizontal="center" vertical="center"/>
    </xf>
    <xf numFmtId="0" fontId="3" fillId="0" borderId="29" xfId="0" applyFont="1" applyBorder="1" applyAlignment="1">
      <alignment horizontal="center" vertical="center"/>
    </xf>
    <xf numFmtId="0" fontId="3" fillId="0" borderId="58" xfId="0" applyFont="1" applyBorder="1" applyAlignment="1">
      <alignment horizontal="center" vertical="center"/>
    </xf>
    <xf numFmtId="0" fontId="3" fillId="0" borderId="29" xfId="0" applyFont="1" applyBorder="1" applyAlignment="1" applyProtection="1">
      <alignment vertical="center" wrapText="1"/>
      <protection locked="0"/>
    </xf>
    <xf numFmtId="0" fontId="3" fillId="0" borderId="58" xfId="0" applyFont="1" applyFill="1" applyBorder="1" applyAlignment="1">
      <alignment horizontal="center" vertical="center"/>
    </xf>
    <xf numFmtId="0" fontId="3" fillId="0" borderId="57" xfId="0" applyFont="1" applyFill="1" applyBorder="1" applyAlignment="1">
      <alignment horizontal="right"/>
    </xf>
    <xf numFmtId="0" fontId="0" fillId="0" borderId="0" xfId="0" quotePrefix="1"/>
    <xf numFmtId="0" fontId="2" fillId="2" borderId="67" xfId="0" applyFont="1" applyFill="1" applyBorder="1" applyAlignment="1">
      <alignment horizontal="center"/>
    </xf>
    <xf numFmtId="0" fontId="2" fillId="2" borderId="68" xfId="0" applyFont="1" applyFill="1" applyBorder="1" applyAlignment="1">
      <alignment horizontal="center" wrapText="1"/>
    </xf>
    <xf numFmtId="0" fontId="2" fillId="2" borderId="69" xfId="0" applyFont="1" applyFill="1" applyBorder="1" applyAlignment="1">
      <alignment horizontal="center" wrapText="1"/>
    </xf>
    <xf numFmtId="9" fontId="0" fillId="0" borderId="66" xfId="0" applyNumberFormat="1" applyFill="1" applyBorder="1" applyAlignment="1">
      <alignment horizontal="center"/>
    </xf>
    <xf numFmtId="0" fontId="3" fillId="0" borderId="63" xfId="0" applyFont="1" applyBorder="1" applyAlignment="1" applyProtection="1">
      <alignment horizontal="center" vertical="center" wrapText="1"/>
      <protection locked="0"/>
    </xf>
    <xf numFmtId="0" fontId="21" fillId="6" borderId="74" xfId="0" applyFont="1" applyFill="1" applyBorder="1" applyAlignment="1" applyProtection="1">
      <alignment horizontal="center" vertical="top" wrapText="1"/>
      <protection hidden="1"/>
    </xf>
    <xf numFmtId="0" fontId="3" fillId="0" borderId="46" xfId="0" applyFont="1" applyBorder="1" applyAlignment="1" applyProtection="1">
      <alignment horizontal="center" vertical="center" wrapText="1"/>
      <protection locked="0"/>
    </xf>
    <xf numFmtId="165" fontId="3" fillId="0" borderId="44" xfId="0" applyNumberFormat="1" applyFont="1" applyBorder="1" applyAlignment="1" applyProtection="1">
      <alignment horizontal="center" vertical="center" wrapText="1"/>
      <protection locked="0"/>
    </xf>
    <xf numFmtId="165" fontId="3" fillId="0" borderId="45" xfId="0" applyNumberFormat="1"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45" xfId="0" applyFont="1" applyBorder="1" applyAlignment="1">
      <alignment horizontal="center" wrapText="1"/>
    </xf>
    <xf numFmtId="0" fontId="3" fillId="0" borderId="45" xfId="0" applyFont="1" applyBorder="1" applyAlignment="1">
      <alignment horizontal="center"/>
    </xf>
    <xf numFmtId="0" fontId="3" fillId="0" borderId="46" xfId="0" applyFont="1" applyBorder="1" applyAlignment="1">
      <alignment horizontal="center"/>
    </xf>
    <xf numFmtId="0" fontId="3" fillId="0" borderId="44" xfId="0" applyFont="1" applyBorder="1" applyAlignment="1">
      <alignment horizontal="center"/>
    </xf>
    <xf numFmtId="0" fontId="3" fillId="0" borderId="35" xfId="0" applyFont="1" applyFill="1" applyBorder="1" applyAlignment="1">
      <alignment horizontal="center"/>
    </xf>
    <xf numFmtId="0" fontId="3" fillId="0" borderId="42" xfId="0" applyFont="1" applyFill="1" applyBorder="1" applyAlignment="1">
      <alignment horizontal="center"/>
    </xf>
    <xf numFmtId="0" fontId="0" fillId="5" borderId="70" xfId="0" applyFill="1" applyBorder="1" applyAlignment="1">
      <alignment horizontal="center"/>
    </xf>
    <xf numFmtId="0" fontId="0" fillId="0" borderId="16" xfId="0" applyBorder="1" applyAlignment="1">
      <alignment horizontal="center"/>
    </xf>
    <xf numFmtId="0" fontId="0" fillId="0" borderId="19" xfId="0" applyBorder="1" applyAlignment="1">
      <alignment horizontal="center"/>
    </xf>
    <xf numFmtId="0" fontId="0" fillId="2" borderId="23" xfId="0" applyFill="1" applyBorder="1" applyAlignment="1">
      <alignment horizontal="right"/>
    </xf>
    <xf numFmtId="0" fontId="0" fillId="2" borderId="6" xfId="0" applyFill="1" applyBorder="1" applyAlignment="1">
      <alignment horizontal="right"/>
    </xf>
    <xf numFmtId="0" fontId="0" fillId="2" borderId="19" xfId="0" applyFill="1" applyBorder="1" applyAlignment="1">
      <alignment horizontal="right"/>
    </xf>
    <xf numFmtId="0" fontId="0" fillId="0" borderId="28" xfId="0" applyFont="1" applyFill="1" applyBorder="1" applyAlignment="1" applyProtection="1">
      <alignment vertical="center" wrapText="1"/>
      <protection locked="0"/>
    </xf>
    <xf numFmtId="0" fontId="0" fillId="0" borderId="28" xfId="0" applyFont="1" applyFill="1" applyBorder="1" applyAlignment="1">
      <alignment horizontal="left" vertical="center" wrapText="1"/>
    </xf>
    <xf numFmtId="0" fontId="0" fillId="0" borderId="28" xfId="0" applyFont="1" applyBorder="1" applyAlignment="1" applyProtection="1">
      <alignment vertical="center" wrapText="1"/>
      <protection locked="0"/>
    </xf>
    <xf numFmtId="0" fontId="3" fillId="0" borderId="29" xfId="0" applyFont="1" applyFill="1" applyBorder="1" applyAlignment="1">
      <alignment horizontal="left" vertical="center" wrapText="1"/>
    </xf>
    <xf numFmtId="0" fontId="0" fillId="0" borderId="29" xfId="0" applyFont="1" applyFill="1" applyBorder="1" applyAlignment="1" applyProtection="1">
      <alignment vertical="center" wrapText="1"/>
      <protection locked="0"/>
    </xf>
    <xf numFmtId="164" fontId="3" fillId="0" borderId="29" xfId="0" applyNumberFormat="1" applyFont="1" applyBorder="1" applyAlignment="1" applyProtection="1">
      <alignment horizontal="center" vertical="center" wrapText="1"/>
      <protection locked="0"/>
    </xf>
    <xf numFmtId="164" fontId="3" fillId="0" borderId="58" xfId="0" applyNumberFormat="1" applyFont="1" applyBorder="1" applyAlignment="1" applyProtection="1">
      <alignment horizontal="center" vertical="center" wrapText="1"/>
      <protection locked="0"/>
    </xf>
    <xf numFmtId="164" fontId="3" fillId="0" borderId="53" xfId="0" applyNumberFormat="1" applyFont="1" applyBorder="1" applyAlignment="1" applyProtection="1">
      <alignment horizontal="center" vertical="center" wrapText="1"/>
      <protection locked="0"/>
    </xf>
    <xf numFmtId="164" fontId="3" fillId="0" borderId="29" xfId="0" applyNumberFormat="1" applyFont="1" applyBorder="1" applyAlignment="1">
      <alignment horizontal="center" wrapText="1"/>
    </xf>
    <xf numFmtId="164" fontId="3" fillId="0" borderId="29" xfId="0" applyNumberFormat="1" applyFont="1" applyBorder="1" applyAlignment="1">
      <alignment horizontal="center"/>
    </xf>
    <xf numFmtId="164" fontId="3" fillId="0" borderId="58" xfId="0" applyNumberFormat="1" applyFont="1" applyBorder="1" applyAlignment="1">
      <alignment horizontal="center"/>
    </xf>
    <xf numFmtId="164" fontId="3" fillId="0" borderId="53" xfId="0" applyNumberFormat="1" applyFont="1" applyBorder="1" applyAlignment="1">
      <alignment horizontal="center"/>
    </xf>
    <xf numFmtId="0" fontId="3" fillId="0" borderId="45" xfId="0" applyFont="1" applyFill="1" applyBorder="1" applyAlignment="1">
      <alignment horizontal="center" vertical="center"/>
    </xf>
    <xf numFmtId="164" fontId="3" fillId="0" borderId="45" xfId="0" applyNumberFormat="1" applyFont="1" applyFill="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0" fillId="0" borderId="29" xfId="0" applyFont="1" applyFill="1" applyBorder="1" applyAlignment="1">
      <alignment horizontal="left" vertical="center" wrapText="1"/>
    </xf>
    <xf numFmtId="0" fontId="0" fillId="0" borderId="28" xfId="0" applyFont="1" applyBorder="1" applyAlignment="1">
      <alignment vertical="center" wrapText="1"/>
    </xf>
    <xf numFmtId="0" fontId="1" fillId="0" borderId="28" xfId="0" applyFont="1" applyBorder="1" applyAlignment="1">
      <alignment horizontal="left" vertical="center" wrapText="1"/>
    </xf>
    <xf numFmtId="0" fontId="1" fillId="0" borderId="33" xfId="0" applyFont="1" applyFill="1" applyBorder="1" applyAlignment="1" applyProtection="1">
      <alignment vertical="center" wrapText="1"/>
      <protection locked="0"/>
    </xf>
    <xf numFmtId="164" fontId="3" fillId="0" borderId="35" xfId="0" applyNumberFormat="1" applyFont="1" applyFill="1" applyBorder="1" applyAlignment="1" applyProtection="1">
      <alignment horizontal="center" vertical="center" wrapText="1"/>
      <protection locked="0"/>
    </xf>
    <xf numFmtId="164" fontId="3" fillId="0" borderId="42" xfId="0" applyNumberFormat="1" applyFont="1" applyFill="1" applyBorder="1" applyAlignment="1" applyProtection="1">
      <alignment horizontal="center" vertical="center" wrapText="1"/>
      <protection locked="0"/>
    </xf>
    <xf numFmtId="0" fontId="1" fillId="0" borderId="28" xfId="0" applyFont="1" applyFill="1" applyBorder="1" applyAlignment="1" applyProtection="1">
      <alignment vertical="center" wrapText="1"/>
      <protection locked="0"/>
    </xf>
    <xf numFmtId="0" fontId="1" fillId="0" borderId="28" xfId="0" applyFont="1" applyFill="1" applyBorder="1" applyAlignment="1">
      <alignment horizontal="left" vertical="center" wrapText="1"/>
    </xf>
    <xf numFmtId="0" fontId="1" fillId="0" borderId="61"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1" fillId="0" borderId="35" xfId="0" applyFont="1" applyFill="1" applyBorder="1" applyAlignment="1">
      <alignment vertical="center" wrapText="1"/>
    </xf>
    <xf numFmtId="0" fontId="2" fillId="0" borderId="79"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 fillId="0" borderId="81" xfId="0" applyFont="1" applyFill="1" applyBorder="1" applyAlignment="1" applyProtection="1">
      <alignment horizontal="center" vertical="center" wrapText="1"/>
      <protection locked="0"/>
    </xf>
    <xf numFmtId="0" fontId="1" fillId="0" borderId="35" xfId="0" applyFont="1" applyFill="1" applyBorder="1" applyAlignment="1" applyProtection="1">
      <alignment vertical="center" wrapText="1"/>
      <protection locked="0"/>
    </xf>
    <xf numFmtId="0" fontId="2" fillId="0" borderId="44" xfId="0" applyFont="1" applyFill="1" applyBorder="1" applyAlignment="1" applyProtection="1">
      <alignment horizontal="center" vertical="center" wrapText="1"/>
      <protection locked="0"/>
    </xf>
    <xf numFmtId="9" fontId="1" fillId="0" borderId="30" xfId="0" applyNumberFormat="1" applyFont="1" applyBorder="1" applyAlignment="1" applyProtection="1">
      <alignment horizontal="center" vertical="center" wrapText="1"/>
      <protection locked="0"/>
    </xf>
    <xf numFmtId="0" fontId="3" fillId="0" borderId="30" xfId="0" applyNumberFormat="1" applyFont="1" applyBorder="1" applyAlignment="1" applyProtection="1">
      <alignment horizontal="center" vertical="center" wrapText="1"/>
      <protection locked="0"/>
    </xf>
    <xf numFmtId="0" fontId="1" fillId="0" borderId="30" xfId="0" applyFont="1" applyFill="1" applyBorder="1" applyAlignment="1">
      <alignment horizontal="left" vertical="center" wrapText="1"/>
    </xf>
    <xf numFmtId="0" fontId="1" fillId="0" borderId="30" xfId="0" applyFont="1" applyBorder="1" applyAlignment="1">
      <alignment vertical="center" wrapText="1"/>
    </xf>
    <xf numFmtId="0" fontId="1" fillId="0" borderId="31" xfId="0" applyNumberFormat="1" applyFont="1" applyBorder="1" applyAlignment="1" applyProtection="1">
      <alignment horizontal="center" vertical="center" wrapText="1"/>
      <protection locked="0"/>
    </xf>
    <xf numFmtId="164" fontId="1" fillId="0" borderId="32" xfId="0" applyNumberFormat="1" applyFont="1" applyBorder="1" applyAlignment="1" applyProtection="1">
      <alignment horizontal="center" vertical="center" wrapText="1"/>
      <protection locked="0"/>
    </xf>
    <xf numFmtId="0" fontId="1" fillId="0" borderId="28" xfId="0" applyFont="1" applyFill="1" applyBorder="1" applyAlignment="1" applyProtection="1">
      <alignment horizontal="left" vertical="center" wrapText="1"/>
      <protection locked="0"/>
    </xf>
    <xf numFmtId="0" fontId="1" fillId="0" borderId="28" xfId="0" applyFont="1" applyBorder="1" applyAlignment="1">
      <alignment vertical="center" wrapText="1"/>
    </xf>
    <xf numFmtId="0" fontId="26" fillId="0" borderId="0" xfId="0" applyFont="1" applyAlignment="1">
      <alignment horizontal="left" vertical="center"/>
    </xf>
    <xf numFmtId="165" fontId="3" fillId="0" borderId="39" xfId="0" applyNumberFormat="1" applyFont="1" applyBorder="1" applyAlignment="1" applyProtection="1">
      <alignment horizontal="center" vertical="center" wrapText="1"/>
      <protection locked="0"/>
    </xf>
    <xf numFmtId="165" fontId="3" fillId="0" borderId="85" xfId="0" applyNumberFormat="1" applyFont="1" applyBorder="1" applyAlignment="1" applyProtection="1">
      <alignment horizontal="center" vertical="center" wrapText="1"/>
      <protection locked="0"/>
    </xf>
    <xf numFmtId="0" fontId="3" fillId="0" borderId="61" xfId="0" applyFont="1" applyFill="1" applyBorder="1" applyAlignment="1" applyProtection="1">
      <alignment vertical="center" wrapText="1"/>
      <protection locked="0"/>
    </xf>
    <xf numFmtId="0" fontId="3" fillId="0" borderId="61" xfId="0" applyFont="1" applyFill="1" applyBorder="1" applyAlignment="1">
      <alignment horizontal="left" vertical="center" wrapText="1"/>
    </xf>
    <xf numFmtId="9" fontId="3" fillId="0" borderId="61" xfId="0" applyNumberFormat="1" applyFont="1" applyBorder="1" applyAlignment="1" applyProtection="1">
      <alignment horizontal="center" wrapText="1"/>
      <protection locked="0"/>
    </xf>
    <xf numFmtId="9" fontId="3" fillId="0" borderId="65" xfId="0" applyNumberFormat="1" applyFont="1" applyBorder="1" applyAlignment="1" applyProtection="1">
      <alignment horizontal="center" wrapText="1"/>
      <protection locked="0"/>
    </xf>
    <xf numFmtId="0" fontId="3" fillId="0" borderId="87" xfId="0" applyFont="1" applyFill="1" applyBorder="1" applyAlignment="1">
      <alignment horizontal="left" vertical="center" wrapText="1"/>
    </xf>
    <xf numFmtId="0" fontId="3" fillId="0" borderId="87" xfId="0" applyFont="1" applyFill="1" applyBorder="1" applyAlignment="1" applyProtection="1">
      <alignment horizontal="center" vertical="center" wrapText="1"/>
      <protection locked="0"/>
    </xf>
    <xf numFmtId="0" fontId="3" fillId="0" borderId="87" xfId="0" applyFont="1" applyBorder="1" applyAlignment="1" applyProtection="1">
      <alignment horizontal="center" vertical="center" wrapText="1"/>
      <protection locked="0"/>
    </xf>
    <xf numFmtId="0" fontId="3" fillId="0" borderId="88" xfId="0" applyFont="1" applyBorder="1" applyAlignment="1" applyProtection="1">
      <alignment horizontal="center" vertical="center" wrapText="1"/>
      <protection locked="0"/>
    </xf>
    <xf numFmtId="0" fontId="3" fillId="0" borderId="89" xfId="0" applyFont="1" applyBorder="1" applyAlignment="1" applyProtection="1">
      <alignment horizontal="center" vertical="center" wrapText="1"/>
      <protection locked="0"/>
    </xf>
    <xf numFmtId="0" fontId="26" fillId="0" borderId="0" xfId="0" applyFont="1" applyBorder="1" applyAlignment="1">
      <alignment horizontal="left" vertical="center"/>
    </xf>
    <xf numFmtId="0" fontId="26" fillId="0" borderId="0" xfId="0" applyFont="1" applyBorder="1" applyAlignment="1">
      <alignment horizontal="left" vertical="center" wrapText="1"/>
    </xf>
    <xf numFmtId="0" fontId="3" fillId="0" borderId="92" xfId="0" applyFont="1" applyFill="1" applyBorder="1" applyAlignment="1" applyProtection="1">
      <alignment horizontal="left" vertical="center" wrapText="1"/>
      <protection locked="0"/>
    </xf>
    <xf numFmtId="0" fontId="3" fillId="0" borderId="92" xfId="0" applyFont="1" applyBorder="1" applyAlignment="1" applyProtection="1">
      <alignment horizontal="center" vertical="center" wrapText="1"/>
      <protection locked="0"/>
    </xf>
    <xf numFmtId="0" fontId="3" fillId="0" borderId="92" xfId="0" applyFont="1" applyFill="1" applyBorder="1" applyAlignment="1" applyProtection="1">
      <alignment horizontal="center" vertical="center" wrapText="1"/>
      <protection locked="0"/>
    </xf>
    <xf numFmtId="0" fontId="3" fillId="0" borderId="93" xfId="0" applyFont="1" applyBorder="1" applyAlignment="1" applyProtection="1">
      <alignment horizontal="center" vertical="center" wrapText="1"/>
      <protection locked="0"/>
    </xf>
    <xf numFmtId="0" fontId="3" fillId="0" borderId="63" xfId="0" applyFont="1" applyFill="1" applyBorder="1" applyAlignment="1" applyProtection="1">
      <alignment horizontal="center" vertical="center" wrapText="1"/>
      <protection locked="0"/>
    </xf>
    <xf numFmtId="0" fontId="3" fillId="0" borderId="64" xfId="0" applyFont="1" applyBorder="1" applyAlignment="1" applyProtection="1">
      <alignment horizontal="center" vertical="center" wrapText="1"/>
      <protection locked="0"/>
    </xf>
    <xf numFmtId="0" fontId="1" fillId="0" borderId="33" xfId="0" applyFont="1" applyFill="1" applyBorder="1" applyAlignment="1" applyProtection="1">
      <alignment horizontal="left" vertical="center" wrapText="1"/>
      <protection locked="0"/>
    </xf>
    <xf numFmtId="0" fontId="1" fillId="0" borderId="29" xfId="0" applyFont="1" applyFill="1" applyBorder="1" applyAlignment="1" applyProtection="1">
      <alignment horizontal="left" vertical="center" wrapText="1"/>
      <protection locked="0"/>
    </xf>
    <xf numFmtId="0" fontId="3" fillId="0" borderId="54" xfId="0" applyFont="1" applyBorder="1" applyAlignment="1">
      <alignment vertical="center" wrapText="1"/>
    </xf>
    <xf numFmtId="0" fontId="3" fillId="0" borderId="58" xfId="0" applyFont="1" applyBorder="1" applyAlignment="1">
      <alignment vertical="center" wrapText="1"/>
    </xf>
    <xf numFmtId="0" fontId="2" fillId="0" borderId="96" xfId="0" applyFont="1" applyFill="1" applyBorder="1" applyAlignment="1" applyProtection="1">
      <alignment horizontal="center" vertical="center" wrapText="1"/>
      <protection locked="0"/>
    </xf>
    <xf numFmtId="0" fontId="3" fillId="0" borderId="97" xfId="0" applyFont="1" applyBorder="1" applyAlignment="1">
      <alignment horizontal="left" vertical="center" wrapText="1"/>
    </xf>
    <xf numFmtId="0" fontId="3" fillId="0" borderId="97" xfId="0" applyFont="1" applyFill="1" applyBorder="1" applyAlignment="1">
      <alignment horizontal="left" vertical="center" wrapText="1"/>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2" fillId="0" borderId="99" xfId="0" applyFont="1" applyFill="1" applyBorder="1" applyAlignment="1" applyProtection="1">
      <alignment horizontal="center" vertical="center" wrapText="1"/>
      <protection locked="0"/>
    </xf>
    <xf numFmtId="0" fontId="3" fillId="0" borderId="100" xfId="0" applyFont="1" applyBorder="1" applyAlignment="1">
      <alignment horizontal="center" vertical="center" wrapText="1"/>
    </xf>
    <xf numFmtId="0" fontId="2" fillId="0" borderId="101" xfId="0" applyFont="1" applyFill="1" applyBorder="1" applyAlignment="1" applyProtection="1">
      <alignment horizontal="center" vertical="center" wrapText="1"/>
      <protection locked="0"/>
    </xf>
    <xf numFmtId="0" fontId="3" fillId="0" borderId="102" xfId="0" applyFont="1" applyBorder="1" applyAlignment="1">
      <alignment horizontal="left" vertical="center" wrapText="1"/>
    </xf>
    <xf numFmtId="0" fontId="3" fillId="0" borderId="102" xfId="0" applyFont="1" applyFill="1" applyBorder="1" applyAlignment="1">
      <alignment horizontal="left" vertical="center" wrapText="1"/>
    </xf>
    <xf numFmtId="0" fontId="3" fillId="0" borderId="102" xfId="0" applyFont="1" applyBorder="1" applyAlignment="1">
      <alignment horizontal="center" vertical="center" wrapText="1"/>
    </xf>
    <xf numFmtId="0" fontId="3" fillId="0" borderId="103" xfId="0" applyFont="1" applyBorder="1" applyAlignment="1">
      <alignment horizontal="center" vertical="center" wrapText="1"/>
    </xf>
    <xf numFmtId="165" fontId="3" fillId="0" borderId="81" xfId="0" applyNumberFormat="1" applyFont="1" applyBorder="1" applyAlignment="1" applyProtection="1">
      <alignment horizontal="center" vertical="center" wrapText="1"/>
      <protection locked="0"/>
    </xf>
    <xf numFmtId="165" fontId="3" fillId="0" borderId="37" xfId="0" applyNumberFormat="1" applyFont="1" applyBorder="1" applyAlignment="1" applyProtection="1">
      <alignment horizontal="center" vertical="center" wrapText="1"/>
      <protection locked="0"/>
    </xf>
    <xf numFmtId="9" fontId="3" fillId="0" borderId="61" xfId="0" applyNumberFormat="1" applyFont="1" applyBorder="1" applyAlignment="1" applyProtection="1">
      <alignment horizontal="center" vertical="center" wrapText="1"/>
      <protection locked="0"/>
    </xf>
    <xf numFmtId="9" fontId="3" fillId="0" borderId="65" xfId="0" applyNumberFormat="1" applyFont="1" applyBorder="1" applyAlignment="1" applyProtection="1">
      <alignment horizontal="center" vertical="center" wrapText="1"/>
      <protection locked="0"/>
    </xf>
    <xf numFmtId="0" fontId="3" fillId="0" borderId="104" xfId="0" applyFont="1" applyBorder="1" applyAlignment="1">
      <alignment vertical="center" wrapText="1"/>
    </xf>
    <xf numFmtId="0" fontId="1" fillId="0" borderId="87" xfId="0" applyFont="1" applyFill="1" applyBorder="1" applyAlignment="1" applyProtection="1">
      <alignment horizontal="left" vertical="center" wrapText="1"/>
      <protection locked="0"/>
    </xf>
    <xf numFmtId="0" fontId="3" fillId="0" borderId="87" xfId="0" applyFont="1" applyFill="1" applyBorder="1" applyAlignment="1" applyProtection="1">
      <alignment horizontal="left" vertical="center" wrapText="1"/>
      <protection locked="0"/>
    </xf>
    <xf numFmtId="0" fontId="3" fillId="0" borderId="105" xfId="0" applyFont="1" applyFill="1" applyBorder="1" applyAlignment="1" applyProtection="1">
      <alignment horizontal="center" vertical="center" wrapText="1"/>
      <protection locked="0"/>
    </xf>
    <xf numFmtId="0" fontId="3" fillId="0" borderId="106" xfId="0" applyFont="1" applyBorder="1" applyAlignment="1" applyProtection="1">
      <alignment horizontal="center" vertical="center" wrapText="1"/>
      <protection locked="0"/>
    </xf>
    <xf numFmtId="0" fontId="3" fillId="0" borderId="108" xfId="0" applyFont="1" applyBorder="1" applyAlignment="1" applyProtection="1">
      <alignment horizontal="center" vertical="center" wrapText="1"/>
      <protection locked="0"/>
    </xf>
    <xf numFmtId="0" fontId="3" fillId="0" borderId="109" xfId="0" applyFont="1" applyBorder="1" applyAlignment="1" applyProtection="1">
      <alignment horizontal="center" vertical="center" wrapText="1"/>
      <protection locked="0"/>
    </xf>
    <xf numFmtId="0" fontId="3" fillId="0" borderId="87" xfId="0" applyFont="1" applyBorder="1" applyAlignment="1" applyProtection="1">
      <alignment vertical="center" wrapText="1"/>
      <protection locked="0"/>
    </xf>
    <xf numFmtId="0" fontId="3" fillId="0" borderId="113" xfId="0" applyFont="1" applyBorder="1" applyAlignment="1" applyProtection="1">
      <alignment horizontal="center" vertical="center" wrapText="1"/>
      <protection locked="0"/>
    </xf>
    <xf numFmtId="0" fontId="3" fillId="0" borderId="92" xfId="0" applyFont="1" applyFill="1" applyBorder="1" applyAlignment="1" applyProtection="1">
      <alignment vertical="center" wrapText="1"/>
      <protection locked="0"/>
    </xf>
    <xf numFmtId="0" fontId="1" fillId="0" borderId="97" xfId="0" applyFont="1" applyFill="1" applyBorder="1" applyAlignment="1">
      <alignment vertical="center" wrapText="1"/>
    </xf>
    <xf numFmtId="0" fontId="3" fillId="0" borderId="97" xfId="0" applyFont="1" applyBorder="1" applyAlignment="1" applyProtection="1">
      <alignment horizontal="center" vertical="center" wrapText="1"/>
      <protection locked="0"/>
    </xf>
    <xf numFmtId="0" fontId="3" fillId="0" borderId="97" xfId="0" applyFont="1" applyFill="1" applyBorder="1" applyAlignment="1" applyProtection="1">
      <alignment horizontal="center" vertical="center" wrapText="1"/>
      <protection locked="0"/>
    </xf>
    <xf numFmtId="0" fontId="3" fillId="0" borderId="98" xfId="0" applyFont="1" applyBorder="1" applyAlignment="1" applyProtection="1">
      <alignment horizontal="center" vertical="center" wrapText="1"/>
      <protection locked="0"/>
    </xf>
    <xf numFmtId="0" fontId="3" fillId="0" borderId="100" xfId="0" applyFont="1" applyBorder="1" applyAlignment="1" applyProtection="1">
      <alignment horizontal="center" vertical="center" wrapText="1"/>
      <protection locked="0"/>
    </xf>
    <xf numFmtId="0" fontId="1" fillId="0" borderId="102" xfId="0" applyFont="1" applyFill="1" applyBorder="1" applyAlignment="1">
      <alignment vertical="center" wrapText="1"/>
    </xf>
    <xf numFmtId="0" fontId="3" fillId="0" borderId="102" xfId="0" applyFont="1" applyBorder="1" applyAlignment="1" applyProtection="1">
      <alignment horizontal="center" vertical="center" wrapText="1"/>
      <protection locked="0"/>
    </xf>
    <xf numFmtId="0" fontId="3" fillId="0" borderId="102" xfId="0" applyFont="1" applyFill="1" applyBorder="1" applyAlignment="1" applyProtection="1">
      <alignment horizontal="center" vertical="center" wrapText="1"/>
      <protection locked="0"/>
    </xf>
    <xf numFmtId="0" fontId="3" fillId="0" borderId="103" xfId="0" applyFont="1" applyBorder="1" applyAlignment="1" applyProtection="1">
      <alignment horizontal="center" vertical="center" wrapText="1"/>
      <protection locked="0"/>
    </xf>
    <xf numFmtId="164" fontId="3" fillId="0" borderId="39" xfId="0" applyNumberFormat="1" applyFont="1" applyBorder="1" applyAlignment="1" applyProtection="1">
      <alignment horizontal="center" vertical="center" wrapText="1"/>
      <protection locked="0"/>
    </xf>
    <xf numFmtId="164" fontId="3" fillId="0" borderId="87" xfId="0" applyNumberFormat="1" applyFont="1" applyBorder="1" applyAlignment="1" applyProtection="1">
      <alignment horizontal="center" vertical="center" wrapText="1"/>
      <protection locked="0"/>
    </xf>
    <xf numFmtId="164" fontId="3" fillId="0" borderId="88" xfId="0" applyNumberFormat="1" applyFont="1" applyBorder="1" applyAlignment="1" applyProtection="1">
      <alignment horizontal="center" vertical="center" wrapText="1"/>
      <protection locked="0"/>
    </xf>
    <xf numFmtId="164" fontId="3" fillId="0" borderId="113" xfId="0" applyNumberFormat="1" applyFont="1" applyBorder="1" applyAlignment="1" applyProtection="1">
      <alignment horizontal="center" vertical="center" wrapText="1"/>
      <protection locked="0"/>
    </xf>
    <xf numFmtId="164" fontId="3" fillId="0" borderId="118" xfId="0" applyNumberFormat="1" applyFont="1" applyBorder="1" applyAlignment="1" applyProtection="1">
      <alignment horizontal="center" vertical="center" wrapText="1"/>
      <protection locked="0"/>
    </xf>
    <xf numFmtId="0" fontId="0" fillId="0" borderId="119" xfId="0" applyFont="1" applyFill="1" applyBorder="1" applyAlignment="1">
      <alignment horizontal="left" vertical="center" wrapText="1"/>
    </xf>
    <xf numFmtId="0" fontId="3" fillId="0" borderId="119" xfId="0" applyFont="1" applyFill="1" applyBorder="1" applyAlignment="1" applyProtection="1">
      <alignment horizontal="center" vertical="center" wrapText="1"/>
      <protection locked="0"/>
    </xf>
    <xf numFmtId="164" fontId="3" fillId="0" borderId="119" xfId="0" applyNumberFormat="1" applyFont="1" applyBorder="1" applyAlignment="1" applyProtection="1">
      <alignment horizontal="center" vertical="center" wrapText="1"/>
      <protection locked="0"/>
    </xf>
    <xf numFmtId="164" fontId="3" fillId="0" borderId="120" xfId="0" applyNumberFormat="1" applyFont="1" applyBorder="1" applyAlignment="1" applyProtection="1">
      <alignment horizontal="center" vertical="center" wrapText="1"/>
      <protection locked="0"/>
    </xf>
    <xf numFmtId="0" fontId="3" fillId="0" borderId="29" xfId="0" applyFont="1" applyBorder="1" applyAlignment="1">
      <alignment horizontal="left" vertical="center" wrapText="1"/>
    </xf>
    <xf numFmtId="0" fontId="3" fillId="0" borderId="121" xfId="0" applyFont="1" applyBorder="1" applyAlignment="1">
      <alignment vertical="center" wrapText="1"/>
    </xf>
    <xf numFmtId="0" fontId="1" fillId="0" borderId="92" xfId="0" applyFont="1" applyBorder="1" applyAlignment="1">
      <alignment horizontal="left" vertical="center" wrapText="1"/>
    </xf>
    <xf numFmtId="0" fontId="3" fillId="0" borderId="92" xfId="0" applyFont="1" applyBorder="1" applyAlignment="1">
      <alignment vertical="center" wrapText="1"/>
    </xf>
    <xf numFmtId="0" fontId="3" fillId="0" borderId="93" xfId="0" applyFont="1" applyBorder="1" applyAlignment="1">
      <alignment vertical="center" wrapText="1"/>
    </xf>
    <xf numFmtId="0" fontId="1" fillId="0" borderId="97"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1" fillId="0" borderId="102"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87" xfId="0" applyFont="1" applyFill="1" applyBorder="1" applyAlignment="1">
      <alignment horizontal="left" vertical="center" wrapText="1"/>
    </xf>
    <xf numFmtId="0" fontId="26" fillId="0" borderId="92" xfId="0" applyFont="1" applyBorder="1" applyAlignment="1">
      <alignment horizontal="left" vertical="center"/>
    </xf>
    <xf numFmtId="0" fontId="3" fillId="0" borderId="63" xfId="0" applyFont="1" applyFill="1" applyBorder="1" applyAlignment="1" applyProtection="1">
      <alignment horizontal="left" vertical="center" wrapText="1"/>
      <protection locked="0"/>
    </xf>
    <xf numFmtId="0" fontId="1" fillId="8" borderId="28" xfId="0" applyFont="1" applyFill="1" applyBorder="1" applyAlignment="1">
      <alignment horizontal="left" vertical="center" wrapText="1"/>
    </xf>
    <xf numFmtId="0" fontId="1" fillId="9" borderId="28" xfId="0" applyFont="1" applyFill="1" applyBorder="1" applyAlignment="1" applyProtection="1">
      <alignment vertical="center" wrapText="1"/>
      <protection locked="0"/>
    </xf>
    <xf numFmtId="0" fontId="3" fillId="9" borderId="28" xfId="0" applyFont="1" applyFill="1" applyBorder="1" applyAlignment="1" applyProtection="1">
      <alignment vertical="center" wrapText="1"/>
      <protection locked="0"/>
    </xf>
    <xf numFmtId="0" fontId="1" fillId="9" borderId="28" xfId="0" applyFont="1" applyFill="1" applyBorder="1" applyAlignment="1">
      <alignment horizontal="left" vertical="center" wrapText="1"/>
    </xf>
    <xf numFmtId="0" fontId="1" fillId="9" borderId="43" xfId="0" applyFont="1" applyFill="1" applyBorder="1" applyAlignment="1" applyProtection="1">
      <alignment vertical="center" wrapText="1"/>
      <protection locked="0"/>
    </xf>
    <xf numFmtId="0" fontId="1" fillId="9" borderId="51" xfId="0" applyFont="1" applyFill="1" applyBorder="1" applyAlignment="1">
      <alignment vertical="center" wrapText="1"/>
    </xf>
    <xf numFmtId="0" fontId="1" fillId="9" borderId="53" xfId="0" applyFont="1" applyFill="1" applyBorder="1" applyAlignment="1" applyProtection="1">
      <alignment vertical="center" wrapText="1"/>
      <protection locked="0"/>
    </xf>
    <xf numFmtId="0" fontId="1" fillId="9" borderId="60" xfId="0" applyFont="1" applyFill="1" applyBorder="1" applyAlignment="1" applyProtection="1">
      <alignment vertical="center" wrapText="1"/>
      <protection locked="0"/>
    </xf>
    <xf numFmtId="0" fontId="1" fillId="9" borderId="44" xfId="0" applyFont="1" applyFill="1" applyBorder="1" applyAlignment="1" applyProtection="1">
      <alignment vertical="center" wrapText="1"/>
      <protection locked="0"/>
    </xf>
    <xf numFmtId="0" fontId="3" fillId="9" borderId="40" xfId="0" applyFont="1" applyFill="1" applyBorder="1" applyAlignment="1">
      <alignment vertical="center" wrapText="1"/>
    </xf>
    <xf numFmtId="0" fontId="3" fillId="9" borderId="37" xfId="0" applyFont="1" applyFill="1" applyBorder="1" applyAlignment="1">
      <alignment vertical="center" wrapText="1"/>
    </xf>
    <xf numFmtId="0" fontId="3" fillId="9" borderId="110" xfId="0" applyFont="1" applyFill="1" applyBorder="1" applyAlignment="1">
      <alignment vertical="center" wrapText="1"/>
    </xf>
    <xf numFmtId="0" fontId="3" fillId="9" borderId="97" xfId="0" applyFont="1" applyFill="1" applyBorder="1" applyAlignment="1" applyProtection="1">
      <alignment vertical="center" wrapText="1"/>
      <protection locked="0"/>
    </xf>
    <xf numFmtId="0" fontId="3" fillId="9" borderId="35" xfId="0" applyFont="1" applyFill="1" applyBorder="1" applyAlignment="1" applyProtection="1">
      <alignment vertical="center" wrapText="1"/>
      <protection locked="0"/>
    </xf>
    <xf numFmtId="0" fontId="3" fillId="9" borderId="102" xfId="0" applyFont="1" applyFill="1" applyBorder="1" applyAlignment="1" applyProtection="1">
      <alignment vertical="center" wrapText="1"/>
      <protection locked="0"/>
    </xf>
    <xf numFmtId="0" fontId="3" fillId="10" borderId="87" xfId="0" applyFont="1" applyFill="1" applyBorder="1" applyAlignment="1" applyProtection="1">
      <alignment vertical="center" wrapText="1"/>
      <protection locked="0"/>
    </xf>
    <xf numFmtId="0" fontId="0" fillId="10" borderId="29" xfId="0" applyFont="1" applyFill="1" applyBorder="1" applyAlignment="1" applyProtection="1">
      <alignment vertical="center" wrapText="1"/>
      <protection locked="0"/>
    </xf>
    <xf numFmtId="0" fontId="3" fillId="10" borderId="30" xfId="0" applyFont="1" applyFill="1" applyBorder="1" applyAlignment="1" applyProtection="1">
      <alignment vertical="center" wrapText="1"/>
      <protection locked="0"/>
    </xf>
    <xf numFmtId="0" fontId="0" fillId="10" borderId="119" xfId="0" applyFont="1" applyFill="1" applyBorder="1" applyAlignment="1" applyProtection="1">
      <alignment vertical="center" wrapText="1"/>
      <protection locked="0"/>
    </xf>
    <xf numFmtId="0" fontId="0" fillId="10" borderId="28" xfId="0" applyFont="1" applyFill="1" applyBorder="1" applyAlignment="1">
      <alignment vertical="center" wrapText="1"/>
    </xf>
    <xf numFmtId="0" fontId="0" fillId="10" borderId="92" xfId="0" applyFont="1" applyFill="1" applyBorder="1" applyAlignment="1">
      <alignment vertical="center" wrapText="1"/>
    </xf>
    <xf numFmtId="9" fontId="1" fillId="0" borderId="43" xfId="1" applyFont="1" applyBorder="1" applyAlignment="1" applyProtection="1">
      <alignment horizontal="center" vertical="center" wrapText="1"/>
      <protection locked="0"/>
    </xf>
    <xf numFmtId="9" fontId="3" fillId="0" borderId="30" xfId="1" applyFont="1" applyBorder="1" applyAlignment="1" applyProtection="1">
      <alignment horizontal="center" vertical="center" wrapText="1"/>
      <protection locked="0"/>
    </xf>
    <xf numFmtId="164" fontId="1" fillId="0" borderId="51" xfId="0" applyNumberFormat="1" applyFont="1" applyBorder="1" applyAlignment="1" applyProtection="1">
      <alignment horizontal="center" vertical="center" wrapText="1"/>
      <protection locked="0"/>
    </xf>
    <xf numFmtId="9" fontId="3" fillId="0" borderId="43" xfId="1" applyFont="1" applyBorder="1" applyAlignment="1" applyProtection="1">
      <alignment horizontal="center" vertical="center" wrapText="1"/>
      <protection locked="0"/>
    </xf>
    <xf numFmtId="0" fontId="1" fillId="0" borderId="29" xfId="0" applyFont="1" applyBorder="1" applyAlignment="1">
      <alignment vertical="center" wrapText="1"/>
    </xf>
    <xf numFmtId="3" fontId="5" fillId="0" borderId="51" xfId="0" applyNumberFormat="1" applyFont="1" applyBorder="1" applyAlignment="1">
      <alignment horizontal="center" vertical="center"/>
    </xf>
    <xf numFmtId="3" fontId="3" fillId="0" borderId="28" xfId="0" applyNumberFormat="1" applyFont="1" applyBorder="1" applyAlignment="1" applyProtection="1">
      <alignment horizontal="center" vertical="center" wrapText="1"/>
      <protection locked="0"/>
    </xf>
    <xf numFmtId="0" fontId="0" fillId="0" borderId="0" xfId="0" applyAlignment="1">
      <alignment vertical="center"/>
    </xf>
    <xf numFmtId="164" fontId="1" fillId="0" borderId="28" xfId="0" applyNumberFormat="1" applyFont="1" applyBorder="1" applyAlignment="1" applyProtection="1">
      <alignment horizontal="center" vertical="center" wrapText="1"/>
      <protection locked="0"/>
    </xf>
    <xf numFmtId="165" fontId="1" fillId="0" borderId="29" xfId="0" applyNumberFormat="1" applyFont="1" applyBorder="1" applyAlignment="1" applyProtection="1">
      <alignment horizontal="center" vertical="center" wrapText="1"/>
      <protection locked="0"/>
    </xf>
    <xf numFmtId="9" fontId="5" fillId="0" borderId="51" xfId="1" applyFont="1" applyBorder="1" applyAlignment="1">
      <alignment horizontal="center" vertical="center"/>
    </xf>
    <xf numFmtId="9" fontId="3" fillId="0" borderId="28" xfId="1" applyFont="1" applyBorder="1" applyAlignment="1" applyProtection="1">
      <alignment horizontal="center" vertical="center" wrapText="1"/>
      <protection locked="0"/>
    </xf>
    <xf numFmtId="9" fontId="3" fillId="0" borderId="51" xfId="0" applyNumberFormat="1" applyFont="1" applyBorder="1" applyAlignment="1" applyProtection="1">
      <alignment horizontal="center" vertical="center" wrapText="1"/>
      <protection locked="0"/>
    </xf>
    <xf numFmtId="9" fontId="3" fillId="0" borderId="28" xfId="0" applyNumberFormat="1" applyFont="1" applyBorder="1" applyAlignment="1" applyProtection="1">
      <alignment horizontal="center" vertical="center" wrapText="1"/>
      <protection locked="0"/>
    </xf>
    <xf numFmtId="165" fontId="23" fillId="0" borderId="54" xfId="0" applyNumberFormat="1" applyFont="1" applyBorder="1" applyAlignment="1" applyProtection="1">
      <alignment horizontal="center" vertical="center" wrapText="1"/>
      <protection locked="0"/>
    </xf>
    <xf numFmtId="165" fontId="23" fillId="0" borderId="29" xfId="0" applyNumberFormat="1" applyFont="1" applyBorder="1" applyAlignment="1" applyProtection="1">
      <alignment horizontal="center" vertical="center" wrapText="1"/>
      <protection locked="0"/>
    </xf>
    <xf numFmtId="0" fontId="23" fillId="0" borderId="38" xfId="0" applyFont="1" applyBorder="1" applyAlignment="1">
      <alignment horizontal="center" vertical="center" wrapText="1"/>
    </xf>
    <xf numFmtId="165" fontId="23" fillId="0" borderId="38" xfId="0" applyNumberFormat="1" applyFont="1" applyBorder="1" applyAlignment="1" applyProtection="1">
      <alignment horizontal="center" vertical="center" wrapText="1"/>
      <protection locked="0"/>
    </xf>
    <xf numFmtId="165" fontId="23" fillId="0" borderId="53" xfId="0" applyNumberFormat="1" applyFont="1" applyBorder="1" applyAlignment="1" applyProtection="1">
      <alignment horizontal="center" vertical="center" wrapText="1"/>
      <protection locked="0"/>
    </xf>
    <xf numFmtId="9" fontId="3" fillId="0" borderId="43" xfId="0" applyNumberFormat="1" applyFont="1" applyBorder="1" applyAlignment="1" applyProtection="1">
      <alignment horizontal="center" vertical="center" wrapText="1"/>
      <protection locked="0"/>
    </xf>
    <xf numFmtId="9" fontId="2" fillId="0" borderId="28" xfId="0" applyNumberFormat="1" applyFont="1" applyBorder="1" applyAlignment="1" applyProtection="1">
      <alignment horizontal="center" vertical="center" wrapText="1"/>
      <protection locked="0"/>
    </xf>
    <xf numFmtId="0" fontId="1" fillId="0" borderId="43" xfId="0" applyFont="1" applyBorder="1" applyAlignment="1">
      <alignment wrapText="1"/>
    </xf>
    <xf numFmtId="164" fontId="23" fillId="0" borderId="54" xfId="0" applyNumberFormat="1" applyFont="1" applyBorder="1" applyAlignment="1" applyProtection="1">
      <alignment horizontal="center" vertical="center" wrapText="1"/>
      <protection locked="0"/>
    </xf>
    <xf numFmtId="164" fontId="2" fillId="0" borderId="39" xfId="0" applyNumberFormat="1" applyFont="1" applyBorder="1" applyAlignment="1" applyProtection="1">
      <alignment horizontal="center" vertical="center" wrapText="1"/>
      <protection locked="0"/>
    </xf>
    <xf numFmtId="164" fontId="2" fillId="0" borderId="30" xfId="0" applyNumberFormat="1" applyFont="1" applyBorder="1" applyAlignment="1" applyProtection="1">
      <alignment horizontal="center" vertical="center" wrapText="1"/>
      <protection locked="0"/>
    </xf>
    <xf numFmtId="0" fontId="14" fillId="0" borderId="0" xfId="0" applyFont="1" applyAlignment="1">
      <alignment horizontal="left" vertical="top" wrapText="1"/>
    </xf>
    <xf numFmtId="0" fontId="9" fillId="0" borderId="0" xfId="0" applyFont="1" applyAlignment="1">
      <alignment horizontal="center"/>
    </xf>
    <xf numFmtId="0" fontId="9" fillId="0" borderId="0" xfId="0" applyFont="1" applyAlignment="1">
      <alignment horizontal="center" vertical="top" wrapText="1"/>
    </xf>
    <xf numFmtId="0" fontId="15" fillId="0" borderId="0" xfId="0" applyFont="1" applyAlignment="1">
      <alignment horizontal="center"/>
    </xf>
    <xf numFmtId="0" fontId="8" fillId="0" borderId="0" xfId="0" applyFont="1" applyAlignment="1">
      <alignment horizontal="left" vertical="top" wrapText="1"/>
    </xf>
    <xf numFmtId="0" fontId="9" fillId="0" borderId="0" xfId="0" applyFont="1" applyFill="1" applyBorder="1" applyAlignment="1">
      <alignment horizontal="center"/>
    </xf>
    <xf numFmtId="0" fontId="8" fillId="0" borderId="0" xfId="0" applyFont="1" applyFill="1" applyBorder="1" applyAlignment="1">
      <alignment horizontal="left" wrapText="1"/>
    </xf>
    <xf numFmtId="0" fontId="0" fillId="0" borderId="0" xfId="0" applyBorder="1" applyAlignment="1">
      <alignment wrapText="1"/>
    </xf>
    <xf numFmtId="0" fontId="7" fillId="0" borderId="0" xfId="0" applyFont="1" applyFill="1" applyBorder="1" applyAlignment="1">
      <alignment horizontal="left" wrapText="1"/>
    </xf>
    <xf numFmtId="0" fontId="2" fillId="0" borderId="0" xfId="0" applyFont="1" applyFill="1" applyBorder="1" applyAlignment="1">
      <alignment horizontal="left" vertical="top" wrapText="1"/>
    </xf>
    <xf numFmtId="0" fontId="2" fillId="0" borderId="0" xfId="0" applyFont="1" applyFill="1" applyBorder="1" applyAlignment="1">
      <alignment wrapText="1"/>
    </xf>
    <xf numFmtId="0" fontId="0" fillId="0" borderId="0" xfId="0" applyFill="1" applyBorder="1" applyAlignment="1">
      <alignment wrapText="1"/>
    </xf>
    <xf numFmtId="0" fontId="8" fillId="0" borderId="0" xfId="0" applyFont="1" applyFill="1" applyBorder="1" applyAlignment="1">
      <alignment horizontal="left"/>
    </xf>
    <xf numFmtId="0" fontId="0" fillId="0" borderId="0" xfId="0" applyBorder="1" applyAlignment="1"/>
    <xf numFmtId="0" fontId="9" fillId="0" borderId="0" xfId="0" applyFont="1" applyFill="1" applyBorder="1" applyAlignment="1">
      <alignment horizontal="left"/>
    </xf>
    <xf numFmtId="0" fontId="7" fillId="0" borderId="0" xfId="0" applyFont="1" applyFill="1" applyBorder="1" applyAlignment="1">
      <alignment horizontal="left"/>
    </xf>
    <xf numFmtId="0" fontId="8" fillId="0" borderId="0" xfId="0" applyFont="1" applyFill="1" applyBorder="1" applyAlignment="1">
      <alignment horizontal="left" vertical="top" wrapText="1"/>
    </xf>
    <xf numFmtId="0" fontId="0" fillId="0" borderId="0" xfId="0" applyFill="1" applyBorder="1" applyAlignment="1">
      <alignment vertical="top" wrapText="1"/>
    </xf>
    <xf numFmtId="0" fontId="8" fillId="0" borderId="0" xfId="0" applyFont="1" applyFill="1" applyBorder="1" applyAlignment="1">
      <alignment wrapText="1"/>
    </xf>
    <xf numFmtId="0" fontId="2" fillId="0" borderId="0" xfId="0" applyFont="1" applyFill="1" applyBorder="1" applyAlignment="1">
      <alignment horizontal="center"/>
    </xf>
    <xf numFmtId="0" fontId="18" fillId="0" borderId="0" xfId="0" applyFont="1" applyFill="1" applyBorder="1" applyAlignment="1" applyProtection="1">
      <alignment horizontal="center" vertical="top" wrapText="1"/>
      <protection hidden="1"/>
    </xf>
    <xf numFmtId="0" fontId="21" fillId="6" borderId="78" xfId="0" applyFont="1" applyFill="1" applyBorder="1" applyAlignment="1" applyProtection="1">
      <alignment horizontal="center" vertical="top" wrapText="1"/>
      <protection hidden="1"/>
    </xf>
    <xf numFmtId="0" fontId="21" fillId="6" borderId="74" xfId="0" applyFont="1" applyFill="1" applyBorder="1" applyAlignment="1" applyProtection="1">
      <alignment horizontal="center" vertical="top" wrapText="1"/>
      <protection hidden="1"/>
    </xf>
    <xf numFmtId="16" fontId="21" fillId="6" borderId="78" xfId="0" applyNumberFormat="1" applyFont="1" applyFill="1" applyBorder="1" applyAlignment="1" applyProtection="1">
      <alignment horizontal="center" vertical="top" wrapText="1"/>
      <protection hidden="1"/>
    </xf>
    <xf numFmtId="16" fontId="21" fillId="6" borderId="74" xfId="0" applyNumberFormat="1" applyFont="1" applyFill="1" applyBorder="1" applyAlignment="1" applyProtection="1">
      <alignment horizontal="center" vertical="top" wrapText="1"/>
      <protection hidden="1"/>
    </xf>
    <xf numFmtId="166" fontId="21" fillId="6" borderId="78" xfId="0" applyNumberFormat="1" applyFont="1" applyFill="1" applyBorder="1" applyAlignment="1" applyProtection="1">
      <alignment horizontal="center" vertical="top" wrapText="1"/>
      <protection hidden="1"/>
    </xf>
    <xf numFmtId="0" fontId="2" fillId="6" borderId="78" xfId="0" applyFont="1" applyFill="1" applyBorder="1" applyAlignment="1" applyProtection="1">
      <alignment horizontal="center"/>
      <protection hidden="1"/>
    </xf>
    <xf numFmtId="0" fontId="2" fillId="6" borderId="74" xfId="0" applyFont="1" applyFill="1" applyBorder="1" applyAlignment="1" applyProtection="1">
      <alignment horizontal="center"/>
      <protection hidden="1"/>
    </xf>
    <xf numFmtId="0" fontId="22" fillId="6" borderId="75" xfId="0" applyFont="1" applyFill="1" applyBorder="1" applyAlignment="1" applyProtection="1">
      <alignment horizontal="center" vertical="top" wrapText="1"/>
      <protection hidden="1"/>
    </xf>
    <xf numFmtId="0" fontId="22" fillId="6" borderId="76" xfId="0" applyFont="1" applyFill="1" applyBorder="1" applyAlignment="1" applyProtection="1">
      <alignment horizontal="center" vertical="top" wrapText="1"/>
      <protection hidden="1"/>
    </xf>
    <xf numFmtId="0" fontId="22" fillId="6" borderId="77" xfId="0" applyFont="1" applyFill="1" applyBorder="1" applyAlignment="1" applyProtection="1">
      <alignment horizontal="center" vertical="top" wrapText="1"/>
      <protection hidden="1"/>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79" xfId="0" applyFont="1" applyFill="1" applyBorder="1" applyAlignment="1" applyProtection="1">
      <alignment horizontal="center" vertical="center" wrapText="1"/>
      <protection locked="0"/>
    </xf>
    <xf numFmtId="0" fontId="2" fillId="0" borderId="80"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0" fontId="15" fillId="0" borderId="16" xfId="0" applyFont="1" applyFill="1" applyBorder="1" applyAlignment="1" applyProtection="1">
      <alignment horizontal="center" vertical="center" textRotation="90" wrapText="1"/>
      <protection locked="0"/>
    </xf>
    <xf numFmtId="0" fontId="15" fillId="0" borderId="26" xfId="0" applyFont="1" applyFill="1" applyBorder="1" applyAlignment="1" applyProtection="1">
      <alignment horizontal="center" vertical="center" textRotation="90" wrapText="1"/>
      <protection locked="0"/>
    </xf>
    <xf numFmtId="0" fontId="15" fillId="0" borderId="9" xfId="0" applyFont="1" applyFill="1" applyBorder="1" applyAlignment="1" applyProtection="1">
      <alignment horizontal="center" vertical="center" textRotation="90" wrapText="1"/>
      <protection locked="0"/>
    </xf>
    <xf numFmtId="0" fontId="2" fillId="0" borderId="59" xfId="0" applyFont="1" applyFill="1" applyBorder="1" applyAlignment="1" applyProtection="1">
      <alignment horizontal="center" vertical="center" wrapText="1"/>
      <protection locked="0"/>
    </xf>
    <xf numFmtId="0" fontId="2" fillId="0" borderId="44" xfId="0" applyFont="1" applyFill="1" applyBorder="1" applyAlignment="1" applyProtection="1">
      <alignment horizontal="center" vertical="center" wrapText="1"/>
      <protection locked="0"/>
    </xf>
    <xf numFmtId="0" fontId="2" fillId="0" borderId="60" xfId="0" applyFont="1" applyFill="1" applyBorder="1" applyAlignment="1" applyProtection="1">
      <alignment horizontal="center" vertical="center" wrapText="1"/>
      <protection locked="0"/>
    </xf>
    <xf numFmtId="166" fontId="21" fillId="6" borderId="75" xfId="0" applyNumberFormat="1" applyFont="1" applyFill="1" applyBorder="1" applyAlignment="1" applyProtection="1">
      <alignment horizontal="center" vertical="center" wrapText="1"/>
      <protection hidden="1"/>
    </xf>
    <xf numFmtId="166" fontId="21" fillId="6" borderId="76" xfId="0" applyNumberFormat="1" applyFont="1" applyFill="1" applyBorder="1" applyAlignment="1" applyProtection="1">
      <alignment horizontal="center" vertical="center" wrapText="1"/>
      <protection hidden="1"/>
    </xf>
    <xf numFmtId="166" fontId="21" fillId="6" borderId="77" xfId="0" applyNumberFormat="1" applyFont="1" applyFill="1" applyBorder="1" applyAlignment="1" applyProtection="1">
      <alignment horizontal="center" vertical="center" wrapText="1"/>
      <protection hidden="1"/>
    </xf>
    <xf numFmtId="0" fontId="21" fillId="6" borderId="78" xfId="0" applyFont="1" applyFill="1" applyBorder="1" applyAlignment="1" applyProtection="1">
      <alignment horizontal="center" vertical="center" wrapText="1"/>
      <protection hidden="1"/>
    </xf>
    <xf numFmtId="0" fontId="21" fillId="6" borderId="74" xfId="0" applyFont="1" applyFill="1" applyBorder="1" applyAlignment="1" applyProtection="1">
      <alignment horizontal="center" vertical="center" wrapText="1"/>
      <protection hidden="1"/>
    </xf>
    <xf numFmtId="0" fontId="2" fillId="7" borderId="43" xfId="0" applyFont="1" applyFill="1" applyBorder="1" applyAlignment="1" applyProtection="1">
      <alignment horizontal="center" vertical="center" wrapText="1"/>
      <protection locked="0"/>
    </xf>
    <xf numFmtId="0" fontId="2" fillId="7" borderId="51" xfId="0" applyFont="1" applyFill="1" applyBorder="1" applyAlignment="1" applyProtection="1">
      <alignment horizontal="center" vertical="center" wrapText="1"/>
      <protection locked="0"/>
    </xf>
    <xf numFmtId="0" fontId="21" fillId="6" borderId="82" xfId="0" applyFont="1" applyFill="1" applyBorder="1" applyAlignment="1" applyProtection="1">
      <alignment horizontal="center" vertical="center" wrapText="1"/>
      <protection hidden="1"/>
    </xf>
    <xf numFmtId="0" fontId="2" fillId="7" borderId="67" xfId="0" applyFont="1" applyFill="1" applyBorder="1" applyAlignment="1" applyProtection="1">
      <alignment horizontal="center" vertical="center" wrapText="1"/>
      <protection locked="0"/>
    </xf>
    <xf numFmtId="0" fontId="2" fillId="7" borderId="71" xfId="0" applyFont="1" applyFill="1" applyBorder="1" applyAlignment="1" applyProtection="1">
      <alignment horizontal="center" vertical="center" wrapText="1"/>
      <protection locked="0"/>
    </xf>
    <xf numFmtId="0" fontId="2" fillId="7" borderId="107" xfId="0" applyFont="1" applyFill="1" applyBorder="1" applyAlignment="1" applyProtection="1">
      <alignment horizontal="center" vertical="center" wrapText="1"/>
      <protection locked="0"/>
    </xf>
    <xf numFmtId="0" fontId="4" fillId="0" borderId="0" xfId="0" applyFont="1" applyFill="1" applyBorder="1" applyAlignment="1">
      <alignment horizontal="center" wrapText="1"/>
    </xf>
    <xf numFmtId="0" fontId="2" fillId="6" borderId="78" xfId="0" applyFont="1" applyFill="1" applyBorder="1" applyAlignment="1" applyProtection="1">
      <alignment horizontal="center" vertical="center"/>
      <protection hidden="1"/>
    </xf>
    <xf numFmtId="0" fontId="2" fillId="6" borderId="74" xfId="0" applyFont="1" applyFill="1" applyBorder="1" applyAlignment="1" applyProtection="1">
      <alignment horizontal="center" vertical="center"/>
      <protection hidden="1"/>
    </xf>
    <xf numFmtId="0" fontId="15" fillId="0" borderId="1" xfId="0" applyFont="1" applyFill="1" applyBorder="1" applyAlignment="1">
      <alignment horizontal="center" vertical="center" textRotation="90" wrapText="1"/>
    </xf>
    <xf numFmtId="0" fontId="2" fillId="7" borderId="86" xfId="0" applyFont="1" applyFill="1" applyBorder="1" applyAlignment="1" applyProtection="1">
      <alignment horizontal="center" vertical="center" wrapText="1"/>
      <protection locked="0"/>
    </xf>
    <xf numFmtId="0" fontId="2" fillId="7" borderId="111" xfId="0" applyFont="1" applyFill="1" applyBorder="1" applyAlignment="1" applyProtection="1">
      <alignment horizontal="center" vertical="center" wrapText="1"/>
      <protection locked="0"/>
    </xf>
    <xf numFmtId="0" fontId="2" fillId="7" borderId="112" xfId="0" applyFont="1" applyFill="1" applyBorder="1" applyAlignment="1" applyProtection="1">
      <alignment horizontal="center" vertical="center" wrapText="1"/>
      <protection locked="0"/>
    </xf>
    <xf numFmtId="0" fontId="2" fillId="0" borderId="115" xfId="0" applyFont="1" applyFill="1" applyBorder="1" applyAlignment="1" applyProtection="1">
      <alignment horizontal="center" vertical="center" wrapText="1"/>
      <protection locked="0"/>
    </xf>
    <xf numFmtId="0" fontId="2" fillId="0" borderId="94" xfId="0" applyFont="1" applyFill="1" applyBorder="1" applyAlignment="1" applyProtection="1">
      <alignment horizontal="center" vertical="center" wrapText="1"/>
      <protection locked="0"/>
    </xf>
    <xf numFmtId="0" fontId="2" fillId="0" borderId="116"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textRotation="90" wrapText="1"/>
      <protection locked="0"/>
    </xf>
    <xf numFmtId="0" fontId="2" fillId="0" borderId="16"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7" borderId="70" xfId="0" applyFont="1" applyFill="1" applyBorder="1" applyAlignment="1" applyProtection="1">
      <alignment horizontal="center" vertical="center" wrapText="1"/>
      <protection locked="0"/>
    </xf>
    <xf numFmtId="0" fontId="2" fillId="7" borderId="72" xfId="0" applyFont="1" applyFill="1" applyBorder="1" applyAlignment="1" applyProtection="1">
      <alignment horizontal="center" vertical="center" wrapText="1"/>
      <protection locked="0"/>
    </xf>
    <xf numFmtId="0" fontId="2" fillId="7" borderId="90" xfId="0" applyFont="1" applyFill="1" applyBorder="1" applyAlignment="1" applyProtection="1">
      <alignment horizontal="center" vertical="center" wrapText="1"/>
      <protection locked="0"/>
    </xf>
    <xf numFmtId="0" fontId="2" fillId="7" borderId="114" xfId="0" applyFont="1" applyFill="1" applyBorder="1" applyAlignment="1" applyProtection="1">
      <alignment horizontal="center" vertical="center" wrapText="1"/>
      <protection locked="0"/>
    </xf>
    <xf numFmtId="0" fontId="15" fillId="0" borderId="83" xfId="0" applyFont="1" applyFill="1" applyBorder="1" applyAlignment="1">
      <alignment horizontal="center" vertical="center" textRotation="90" wrapText="1"/>
    </xf>
    <xf numFmtId="0" fontId="15" fillId="0" borderId="84" xfId="0" applyFont="1" applyFill="1" applyBorder="1" applyAlignment="1">
      <alignment horizontal="center" vertical="center" textRotation="90" wrapText="1"/>
    </xf>
    <xf numFmtId="0" fontId="15" fillId="0" borderId="95" xfId="0" applyFont="1" applyFill="1" applyBorder="1" applyAlignment="1">
      <alignment horizontal="center" vertical="center" textRotation="90" wrapText="1"/>
    </xf>
    <xf numFmtId="0" fontId="2" fillId="0" borderId="117" xfId="0" applyFont="1" applyFill="1" applyBorder="1" applyAlignment="1" applyProtection="1">
      <alignment horizontal="center" vertical="center" wrapText="1"/>
      <protection locked="0"/>
    </xf>
    <xf numFmtId="0" fontId="2" fillId="0" borderId="91" xfId="0" applyFont="1" applyFill="1" applyBorder="1" applyAlignment="1" applyProtection="1">
      <alignment horizontal="center" vertical="center" wrapText="1"/>
      <protection locked="0"/>
    </xf>
    <xf numFmtId="0" fontId="2" fillId="7" borderId="36" xfId="0" applyFont="1" applyFill="1" applyBorder="1" applyAlignment="1" applyProtection="1">
      <alignment horizontal="center" vertical="center" wrapText="1"/>
      <protection locked="0"/>
    </xf>
    <xf numFmtId="0" fontId="2" fillId="7" borderId="53" xfId="0" applyFont="1" applyFill="1" applyBorder="1" applyAlignment="1" applyProtection="1">
      <alignment horizontal="center" vertical="center" wrapText="1"/>
      <protection locked="0"/>
    </xf>
    <xf numFmtId="0" fontId="15" fillId="0" borderId="16" xfId="0" applyFont="1" applyFill="1" applyBorder="1" applyAlignment="1">
      <alignment horizontal="center" vertical="center" textRotation="90" wrapText="1"/>
    </xf>
    <xf numFmtId="0" fontId="15" fillId="0" borderId="26" xfId="0" applyFont="1" applyFill="1" applyBorder="1" applyAlignment="1">
      <alignment horizontal="center" vertical="center" textRotation="90" wrapText="1"/>
    </xf>
    <xf numFmtId="0" fontId="15" fillId="0" borderId="9" xfId="0" applyFont="1" applyFill="1" applyBorder="1" applyAlignment="1">
      <alignment horizontal="center" vertical="center" textRotation="90" wrapText="1"/>
    </xf>
    <xf numFmtId="0" fontId="2" fillId="7" borderId="44" xfId="0" applyFont="1" applyFill="1" applyBorder="1" applyAlignment="1" applyProtection="1">
      <alignment horizontal="center" vertical="center" wrapText="1"/>
      <protection locked="0"/>
    </xf>
    <xf numFmtId="0" fontId="2" fillId="7" borderId="60" xfId="0" applyFont="1" applyFill="1" applyBorder="1" applyAlignment="1" applyProtection="1">
      <alignment horizontal="center" vertical="center" wrapText="1"/>
      <protection locked="0"/>
    </xf>
    <xf numFmtId="0" fontId="2" fillId="7" borderId="62" xfId="0" applyFont="1" applyFill="1" applyBorder="1" applyAlignment="1" applyProtection="1">
      <alignment horizontal="center" vertical="center" wrapText="1"/>
      <protection locked="0"/>
    </xf>
    <xf numFmtId="0" fontId="21" fillId="6" borderId="78" xfId="0" applyFont="1" applyFill="1" applyBorder="1" applyAlignment="1" applyProtection="1">
      <alignment horizontal="left" vertical="top" wrapText="1"/>
      <protection hidden="1"/>
    </xf>
    <xf numFmtId="0" fontId="21" fillId="6" borderId="74" xfId="0" applyFont="1" applyFill="1" applyBorder="1" applyAlignment="1" applyProtection="1">
      <alignment horizontal="left" vertical="top" wrapText="1"/>
      <protection hidden="1"/>
    </xf>
    <xf numFmtId="0" fontId="2" fillId="7" borderId="59" xfId="0" applyFont="1" applyFill="1" applyBorder="1" applyAlignment="1" applyProtection="1">
      <alignment horizontal="center" vertical="center" wrapText="1"/>
      <protection locked="0"/>
    </xf>
    <xf numFmtId="0" fontId="0" fillId="0" borderId="0" xfId="0" applyFill="1" applyBorder="1" applyAlignment="1">
      <alignment horizontal="center"/>
    </xf>
    <xf numFmtId="0" fontId="2" fillId="2" borderId="67" xfId="0" applyFont="1" applyFill="1" applyBorder="1" applyAlignment="1">
      <alignment vertical="top"/>
    </xf>
    <xf numFmtId="0" fontId="2" fillId="2" borderId="71" xfId="0" applyFont="1" applyFill="1" applyBorder="1" applyAlignment="1">
      <alignment vertical="top"/>
    </xf>
    <xf numFmtId="0" fontId="2" fillId="2" borderId="72" xfId="0" applyFont="1" applyFill="1" applyBorder="1" applyAlignment="1">
      <alignment vertical="top"/>
    </xf>
    <xf numFmtId="0" fontId="0" fillId="0" borderId="73" xfId="0" applyFill="1" applyBorder="1" applyAlignment="1"/>
    <xf numFmtId="10" fontId="3" fillId="0" borderId="51" xfId="0" applyNumberFormat="1" applyFont="1" applyBorder="1" applyAlignment="1" applyProtection="1">
      <alignment horizontal="center" vertical="center" wrapText="1"/>
      <protection locked="0"/>
    </xf>
    <xf numFmtId="10" fontId="2" fillId="0" borderId="28" xfId="0" applyNumberFormat="1" applyFont="1" applyBorder="1" applyAlignment="1" applyProtection="1">
      <alignment horizontal="center" vertical="center" wrapText="1"/>
      <protection locked="0"/>
    </xf>
    <xf numFmtId="10" fontId="3" fillId="0" borderId="28" xfId="0" applyNumberFormat="1" applyFont="1" applyBorder="1" applyAlignment="1" applyProtection="1">
      <alignment horizontal="center" vertical="center" wrapText="1"/>
      <protection locked="0"/>
    </xf>
    <xf numFmtId="164" fontId="3" fillId="0" borderId="51" xfId="1" applyNumberFormat="1" applyFont="1" applyBorder="1" applyAlignment="1" applyProtection="1">
      <alignment horizontal="center" vertical="center" wrapText="1"/>
      <protection locked="0"/>
    </xf>
    <xf numFmtId="164" fontId="3" fillId="0" borderId="28" xfId="1" applyNumberFormat="1" applyFont="1" applyBorder="1" applyAlignment="1" applyProtection="1">
      <alignment horizontal="center" vertical="center" wrapText="1"/>
      <protection locked="0"/>
    </xf>
  </cellXfs>
  <cellStyles count="3">
    <cellStyle name="Normal" xfId="0" builtinId="0"/>
    <cellStyle name="Percent 2" xfId="2"/>
    <cellStyle name="Pourcentage" xfId="1" builtinId="5"/>
  </cellStyles>
  <dxfs count="623">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fill>
        <patternFill patternType="none">
          <bgColor indexed="65"/>
        </patternFill>
      </fill>
    </dxf>
    <dxf>
      <font>
        <b/>
        <i val="0"/>
        <condense val="0"/>
        <extend val="0"/>
        <color indexed="57"/>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fill>
        <patternFill patternType="none">
          <bgColor indexed="65"/>
        </patternFill>
      </fill>
    </dxf>
    <dxf>
      <font>
        <b/>
        <i val="0"/>
        <condense val="0"/>
        <extend val="0"/>
        <color indexed="57"/>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fill>
        <patternFill patternType="none">
          <bgColor indexed="65"/>
        </patternFill>
      </fill>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fill>
        <patternFill patternType="none">
          <bgColor indexed="65"/>
        </patternFill>
      </fill>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
      <font>
        <b/>
        <i val="0"/>
        <condense val="0"/>
        <extend val="0"/>
        <color indexed="10"/>
      </font>
    </dxf>
    <dxf>
      <font>
        <b/>
        <i val="0"/>
        <condense val="0"/>
        <extend val="0"/>
        <color indexed="10"/>
      </font>
    </dxf>
    <dxf>
      <font>
        <b/>
        <i val="0"/>
        <condense val="0"/>
        <extend val="0"/>
        <color indexed="57"/>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17</xdr:col>
      <xdr:colOff>0</xdr:colOff>
      <xdr:row>0</xdr:row>
      <xdr:rowOff>0</xdr:rowOff>
    </xdr:to>
    <xdr:sp macro="" textlink="">
      <xdr:nvSpPr>
        <xdr:cNvPr id="2332" name="Line 2">
          <a:extLst>
            <a:ext uri="{FF2B5EF4-FFF2-40B4-BE49-F238E27FC236}">
              <a16:creationId xmlns="" xmlns:a16="http://schemas.microsoft.com/office/drawing/2014/main" id="{00000000-0008-0000-0200-00001C090000}"/>
            </a:ext>
          </a:extLst>
        </xdr:cNvPr>
        <xdr:cNvSpPr>
          <a:spLocks noChangeShapeType="1"/>
        </xdr:cNvSpPr>
      </xdr:nvSpPr>
      <xdr:spPr bwMode="auto">
        <a:xfrm>
          <a:off x="4241800" y="0"/>
          <a:ext cx="13030200" cy="0"/>
        </a:xfrm>
        <a:prstGeom prst="line">
          <a:avLst/>
        </a:prstGeom>
        <a:noFill/>
        <a:ln w="19050">
          <a:solidFill>
            <a:srgbClr val="FF00FF"/>
          </a:solidFill>
          <a:round/>
          <a:headEnd/>
          <a:tailEnd type="stealth" w="med" len="lg"/>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0</xdr:rowOff>
    </xdr:from>
    <xdr:to>
      <xdr:col>18</xdr:col>
      <xdr:colOff>0</xdr:colOff>
      <xdr:row>0</xdr:row>
      <xdr:rowOff>0</xdr:rowOff>
    </xdr:to>
    <xdr:sp macro="" textlink="">
      <xdr:nvSpPr>
        <xdr:cNvPr id="13037" name="Line 1">
          <a:extLst>
            <a:ext uri="{FF2B5EF4-FFF2-40B4-BE49-F238E27FC236}">
              <a16:creationId xmlns="" xmlns:a16="http://schemas.microsoft.com/office/drawing/2014/main" id="{00000000-0008-0000-0300-0000ED320000}"/>
            </a:ext>
          </a:extLst>
        </xdr:cNvPr>
        <xdr:cNvSpPr>
          <a:spLocks noChangeShapeType="1"/>
        </xdr:cNvSpPr>
      </xdr:nvSpPr>
      <xdr:spPr bwMode="auto">
        <a:xfrm>
          <a:off x="4406900" y="0"/>
          <a:ext cx="13195300" cy="0"/>
        </a:xfrm>
        <a:prstGeom prst="line">
          <a:avLst/>
        </a:prstGeom>
        <a:noFill/>
        <a:ln w="19050">
          <a:solidFill>
            <a:srgbClr val="FF00FF"/>
          </a:solidFill>
          <a:round/>
          <a:headEnd/>
          <a:tailEnd type="stealth" w="med" len="lg"/>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0</xdr:rowOff>
    </xdr:from>
    <xdr:to>
      <xdr:col>23</xdr:col>
      <xdr:colOff>0</xdr:colOff>
      <xdr:row>0</xdr:row>
      <xdr:rowOff>0</xdr:rowOff>
    </xdr:to>
    <xdr:sp macro="" textlink="">
      <xdr:nvSpPr>
        <xdr:cNvPr id="23869" name="Line 1">
          <a:extLst>
            <a:ext uri="{FF2B5EF4-FFF2-40B4-BE49-F238E27FC236}">
              <a16:creationId xmlns="" xmlns:a16="http://schemas.microsoft.com/office/drawing/2014/main" id="{00000000-0008-0000-0400-00003D5D0000}"/>
            </a:ext>
          </a:extLst>
        </xdr:cNvPr>
        <xdr:cNvSpPr>
          <a:spLocks noChangeShapeType="1"/>
        </xdr:cNvSpPr>
      </xdr:nvSpPr>
      <xdr:spPr bwMode="auto">
        <a:xfrm>
          <a:off x="8509000" y="0"/>
          <a:ext cx="12573000" cy="0"/>
        </a:xfrm>
        <a:prstGeom prst="line">
          <a:avLst/>
        </a:prstGeom>
        <a:noFill/>
        <a:ln w="19050">
          <a:solidFill>
            <a:srgbClr val="FF00FF"/>
          </a:solidFill>
          <a:round/>
          <a:headEnd/>
          <a:tailEnd type="stealth" w="med" len="lg"/>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22</xdr:col>
      <xdr:colOff>0</xdr:colOff>
      <xdr:row>0</xdr:row>
      <xdr:rowOff>0</xdr:rowOff>
    </xdr:to>
    <xdr:sp macro="" textlink="">
      <xdr:nvSpPr>
        <xdr:cNvPr id="24831" name="Line 1">
          <a:extLst>
            <a:ext uri="{FF2B5EF4-FFF2-40B4-BE49-F238E27FC236}">
              <a16:creationId xmlns="" xmlns:a16="http://schemas.microsoft.com/office/drawing/2014/main" id="{00000000-0008-0000-0500-0000FF600000}"/>
            </a:ext>
          </a:extLst>
        </xdr:cNvPr>
        <xdr:cNvSpPr>
          <a:spLocks noChangeShapeType="1"/>
        </xdr:cNvSpPr>
      </xdr:nvSpPr>
      <xdr:spPr bwMode="auto">
        <a:xfrm>
          <a:off x="8509000" y="0"/>
          <a:ext cx="12573000" cy="0"/>
        </a:xfrm>
        <a:prstGeom prst="line">
          <a:avLst/>
        </a:prstGeom>
        <a:noFill/>
        <a:ln w="19050">
          <a:solidFill>
            <a:srgbClr val="FF00FF"/>
          </a:solidFill>
          <a:round/>
          <a:headEnd/>
          <a:tailEnd type="stealth" w="med" len="lg"/>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5"/>
  <sheetViews>
    <sheetView showGridLines="0" workbookViewId="0">
      <selection sqref="A1:B1"/>
    </sheetView>
  </sheetViews>
  <sheetFormatPr baseColWidth="10" defaultColWidth="8.85546875" defaultRowHeight="12.75" x14ac:dyDescent="0.2"/>
  <cols>
    <col min="1" max="1" width="49.42578125" bestFit="1" customWidth="1"/>
    <col min="2" max="2" width="89" bestFit="1" customWidth="1"/>
  </cols>
  <sheetData>
    <row r="1" spans="1:2" ht="23.25" x14ac:dyDescent="0.35">
      <c r="A1" s="538" t="s">
        <v>107</v>
      </c>
      <c r="B1" s="538"/>
    </row>
    <row r="3" spans="1:2" ht="126.75" customHeight="1" x14ac:dyDescent="0.2">
      <c r="A3" s="539" t="s">
        <v>209</v>
      </c>
      <c r="B3" s="539"/>
    </row>
    <row r="4" spans="1:2" s="10" customFormat="1" x14ac:dyDescent="0.2"/>
    <row r="5" spans="1:2" ht="18" x14ac:dyDescent="0.25">
      <c r="A5" s="536" t="s">
        <v>69</v>
      </c>
      <c r="B5" s="536"/>
    </row>
    <row r="7" spans="1:2" ht="15.75" x14ac:dyDescent="0.25">
      <c r="A7" s="23" t="s">
        <v>64</v>
      </c>
      <c r="B7" s="23" t="s">
        <v>65</v>
      </c>
    </row>
    <row r="8" spans="1:2" ht="15" x14ac:dyDescent="0.2">
      <c r="A8" s="70" t="s">
        <v>66</v>
      </c>
      <c r="B8" s="21" t="s">
        <v>68</v>
      </c>
    </row>
    <row r="9" spans="1:2" ht="15" x14ac:dyDescent="0.2">
      <c r="A9" s="70"/>
      <c r="B9" s="21"/>
    </row>
    <row r="10" spans="1:2" ht="15" x14ac:dyDescent="0.2">
      <c r="A10" s="70" t="s">
        <v>77</v>
      </c>
      <c r="B10" s="21" t="s">
        <v>74</v>
      </c>
    </row>
    <row r="11" spans="1:2" ht="15" x14ac:dyDescent="0.2">
      <c r="A11" s="70"/>
      <c r="B11" s="21" t="s">
        <v>75</v>
      </c>
    </row>
    <row r="12" spans="1:2" ht="15" x14ac:dyDescent="0.2">
      <c r="A12" s="70"/>
      <c r="B12" s="21" t="s">
        <v>76</v>
      </c>
    </row>
    <row r="13" spans="1:2" ht="15" x14ac:dyDescent="0.2">
      <c r="A13" s="70"/>
      <c r="B13" s="21" t="s">
        <v>67</v>
      </c>
    </row>
    <row r="14" spans="1:2" ht="15" x14ac:dyDescent="0.2">
      <c r="A14" s="70"/>
      <c r="B14" s="21"/>
    </row>
    <row r="15" spans="1:2" ht="15" x14ac:dyDescent="0.2">
      <c r="A15" s="70" t="s">
        <v>70</v>
      </c>
      <c r="B15" s="21" t="s">
        <v>78</v>
      </c>
    </row>
    <row r="16" spans="1:2" ht="15" x14ac:dyDescent="0.2">
      <c r="A16" s="70"/>
      <c r="B16" s="21" t="s">
        <v>72</v>
      </c>
    </row>
    <row r="17" spans="1:2" ht="15" x14ac:dyDescent="0.2">
      <c r="A17" s="70"/>
      <c r="B17" s="21" t="s">
        <v>73</v>
      </c>
    </row>
    <row r="18" spans="1:2" ht="15" x14ac:dyDescent="0.2">
      <c r="A18" s="70"/>
      <c r="B18" s="21" t="s">
        <v>67</v>
      </c>
    </row>
    <row r="19" spans="1:2" s="19" customFormat="1" ht="15" x14ac:dyDescent="0.2">
      <c r="A19" s="71"/>
      <c r="B19" s="22"/>
    </row>
    <row r="20" spans="1:2" s="19" customFormat="1" ht="30" x14ac:dyDescent="0.2">
      <c r="A20" s="70" t="s">
        <v>96</v>
      </c>
      <c r="B20" s="21" t="s">
        <v>78</v>
      </c>
    </row>
    <row r="21" spans="1:2" s="19" customFormat="1" ht="15" x14ac:dyDescent="0.2">
      <c r="A21" s="71" t="s">
        <v>97</v>
      </c>
      <c r="B21" s="21" t="s">
        <v>72</v>
      </c>
    </row>
    <row r="22" spans="1:2" s="19" customFormat="1" ht="15" x14ac:dyDescent="0.2">
      <c r="A22" s="71"/>
      <c r="B22" s="21" t="s">
        <v>73</v>
      </c>
    </row>
    <row r="23" spans="1:2" s="19" customFormat="1" ht="15" x14ac:dyDescent="0.2">
      <c r="A23" s="71"/>
      <c r="B23" s="21" t="s">
        <v>67</v>
      </c>
    </row>
    <row r="24" spans="1:2" s="19" customFormat="1" ht="15" x14ac:dyDescent="0.2">
      <c r="A24" s="71"/>
      <c r="B24" s="22"/>
    </row>
    <row r="25" spans="1:2" ht="30" x14ac:dyDescent="0.2">
      <c r="A25" s="70" t="s">
        <v>71</v>
      </c>
      <c r="B25" s="21" t="s">
        <v>78</v>
      </c>
    </row>
    <row r="26" spans="1:2" ht="15" x14ac:dyDescent="0.2">
      <c r="A26" s="70"/>
      <c r="B26" s="21" t="s">
        <v>79</v>
      </c>
    </row>
    <row r="27" spans="1:2" ht="15" x14ac:dyDescent="0.2">
      <c r="A27" s="70"/>
      <c r="B27" s="21" t="s">
        <v>75</v>
      </c>
    </row>
    <row r="28" spans="1:2" ht="15" x14ac:dyDescent="0.2">
      <c r="A28" s="70"/>
      <c r="B28" s="21" t="s">
        <v>76</v>
      </c>
    </row>
    <row r="29" spans="1:2" ht="15" x14ac:dyDescent="0.2">
      <c r="A29" s="70"/>
      <c r="B29" s="21" t="s">
        <v>80</v>
      </c>
    </row>
    <row r="30" spans="1:2" ht="15" x14ac:dyDescent="0.2">
      <c r="A30" s="70"/>
      <c r="B30" s="21" t="s">
        <v>81</v>
      </c>
    </row>
    <row r="31" spans="1:2" ht="15" x14ac:dyDescent="0.2">
      <c r="A31" s="70"/>
      <c r="B31" s="21" t="s">
        <v>82</v>
      </c>
    </row>
    <row r="32" spans="1:2" ht="15" x14ac:dyDescent="0.2">
      <c r="A32" s="70"/>
      <c r="B32" s="21"/>
    </row>
    <row r="33" spans="1:2" ht="30" x14ac:dyDescent="0.2">
      <c r="A33" s="70" t="s">
        <v>83</v>
      </c>
      <c r="B33" s="21" t="s">
        <v>78</v>
      </c>
    </row>
    <row r="34" spans="1:2" ht="15" x14ac:dyDescent="0.2">
      <c r="A34" s="1"/>
      <c r="B34" s="21" t="s">
        <v>79</v>
      </c>
    </row>
    <row r="35" spans="1:2" ht="15" x14ac:dyDescent="0.2">
      <c r="A35" s="70"/>
      <c r="B35" s="21" t="s">
        <v>84</v>
      </c>
    </row>
    <row r="36" spans="1:2" ht="15" x14ac:dyDescent="0.2">
      <c r="A36" s="70"/>
      <c r="B36" s="21" t="s">
        <v>85</v>
      </c>
    </row>
    <row r="37" spans="1:2" ht="15" x14ac:dyDescent="0.2">
      <c r="A37" s="70"/>
      <c r="B37" s="21" t="s">
        <v>76</v>
      </c>
    </row>
    <row r="38" spans="1:2" ht="15" x14ac:dyDescent="0.2">
      <c r="A38" s="70"/>
      <c r="B38" s="21" t="s">
        <v>80</v>
      </c>
    </row>
    <row r="39" spans="1:2" ht="15" x14ac:dyDescent="0.2">
      <c r="A39" s="70"/>
      <c r="B39" s="21" t="s">
        <v>86</v>
      </c>
    </row>
    <row r="40" spans="1:2" ht="15" x14ac:dyDescent="0.2">
      <c r="A40" s="70"/>
      <c r="B40" s="21" t="s">
        <v>87</v>
      </c>
    </row>
    <row r="41" spans="1:2" x14ac:dyDescent="0.2">
      <c r="A41" s="1"/>
    </row>
    <row r="43" spans="1:2" ht="18" x14ac:dyDescent="0.2">
      <c r="A43" s="537" t="s">
        <v>215</v>
      </c>
      <c r="B43" s="537"/>
    </row>
    <row r="45" spans="1:2" ht="15.75" x14ac:dyDescent="0.25">
      <c r="A45" s="23" t="s">
        <v>214</v>
      </c>
      <c r="B45" s="23" t="s">
        <v>88</v>
      </c>
    </row>
    <row r="46" spans="1:2" ht="15" x14ac:dyDescent="0.2">
      <c r="A46" s="21" t="s">
        <v>89</v>
      </c>
      <c r="B46" s="21" t="s">
        <v>28</v>
      </c>
    </row>
    <row r="47" spans="1:2" ht="15" x14ac:dyDescent="0.2">
      <c r="A47" s="21" t="s">
        <v>208</v>
      </c>
      <c r="B47" s="21" t="s">
        <v>28</v>
      </c>
    </row>
    <row r="48" spans="1:2" ht="15" x14ac:dyDescent="0.2">
      <c r="A48" s="21" t="s">
        <v>205</v>
      </c>
      <c r="B48" s="21" t="s">
        <v>28</v>
      </c>
    </row>
    <row r="49" spans="1:2" ht="15" x14ac:dyDescent="0.2">
      <c r="A49" s="21" t="s">
        <v>90</v>
      </c>
      <c r="B49" s="21" t="s">
        <v>28</v>
      </c>
    </row>
    <row r="50" spans="1:2" ht="15" x14ac:dyDescent="0.2">
      <c r="A50" s="21" t="s">
        <v>91</v>
      </c>
      <c r="B50" s="21" t="s">
        <v>14</v>
      </c>
    </row>
    <row r="51" spans="1:2" ht="15" x14ac:dyDescent="0.2">
      <c r="A51" s="21" t="s">
        <v>92</v>
      </c>
      <c r="B51" s="21" t="s">
        <v>28</v>
      </c>
    </row>
    <row r="52" spans="1:2" ht="15" x14ac:dyDescent="0.2">
      <c r="A52" s="21" t="s">
        <v>3</v>
      </c>
      <c r="B52" s="21" t="s">
        <v>28</v>
      </c>
    </row>
    <row r="53" spans="1:2" ht="15" x14ac:dyDescent="0.2">
      <c r="A53" s="21" t="s">
        <v>93</v>
      </c>
      <c r="B53" s="21" t="s">
        <v>28</v>
      </c>
    </row>
    <row r="54" spans="1:2" ht="15" x14ac:dyDescent="0.2">
      <c r="A54" s="21" t="s">
        <v>211</v>
      </c>
      <c r="B54" s="21" t="s">
        <v>14</v>
      </c>
    </row>
    <row r="55" spans="1:2" ht="15" x14ac:dyDescent="0.2">
      <c r="A55" s="21" t="s">
        <v>249</v>
      </c>
      <c r="B55" s="21" t="s">
        <v>94</v>
      </c>
    </row>
    <row r="56" spans="1:2" ht="15" x14ac:dyDescent="0.2">
      <c r="A56" s="21" t="s">
        <v>178</v>
      </c>
      <c r="B56" s="21" t="s">
        <v>14</v>
      </c>
    </row>
    <row r="57" spans="1:2" ht="15" x14ac:dyDescent="0.2">
      <c r="A57" s="21" t="s">
        <v>256</v>
      </c>
      <c r="B57" s="21" t="s">
        <v>257</v>
      </c>
    </row>
    <row r="58" spans="1:2" ht="15" x14ac:dyDescent="0.2">
      <c r="A58" s="21" t="s">
        <v>248</v>
      </c>
      <c r="B58" s="21" t="s">
        <v>213</v>
      </c>
    </row>
    <row r="59" spans="1:2" ht="15" x14ac:dyDescent="0.2">
      <c r="A59" s="21" t="s">
        <v>212</v>
      </c>
      <c r="B59" s="21" t="s">
        <v>250</v>
      </c>
    </row>
    <row r="60" spans="1:2" ht="15" x14ac:dyDescent="0.2">
      <c r="A60" s="21" t="s">
        <v>204</v>
      </c>
      <c r="B60" s="21" t="s">
        <v>213</v>
      </c>
    </row>
    <row r="62" spans="1:2" ht="15" x14ac:dyDescent="0.2">
      <c r="A62" s="21"/>
      <c r="B62" s="21"/>
    </row>
    <row r="63" spans="1:2" ht="47.25" customHeight="1" x14ac:dyDescent="0.2">
      <c r="A63" s="539" t="s">
        <v>95</v>
      </c>
      <c r="B63" s="539"/>
    </row>
    <row r="64" spans="1:2" ht="15" x14ac:dyDescent="0.2">
      <c r="A64" s="21"/>
      <c r="B64" s="21"/>
    </row>
    <row r="65" spans="1:2" ht="49.5" customHeight="1" x14ac:dyDescent="0.2">
      <c r="A65" s="535" t="s">
        <v>210</v>
      </c>
      <c r="B65" s="535"/>
    </row>
  </sheetData>
  <mergeCells count="6">
    <mergeCell ref="A65:B65"/>
    <mergeCell ref="A5:B5"/>
    <mergeCell ref="A43:B43"/>
    <mergeCell ref="A1:B1"/>
    <mergeCell ref="A3:B3"/>
    <mergeCell ref="A63:B63"/>
  </mergeCells>
  <pageMargins left="0.43307086614173229" right="0.39370078740157483" top="0.46" bottom="0.28000000000000003" header="0.25" footer="0.17"/>
  <pageSetup paperSize="9" scale="66"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37"/>
  <sheetViews>
    <sheetView showGridLines="0" zoomScaleSheetLayoutView="80" workbookViewId="0">
      <pane xSplit="6" ySplit="1" topLeftCell="G2" activePane="bottomRight" state="frozenSplit"/>
      <selection pane="topRight" activeCell="G1" sqref="G1"/>
      <selection pane="bottomLeft" activeCell="A5" sqref="A5"/>
      <selection pane="bottomRight" sqref="A1:F1"/>
    </sheetView>
  </sheetViews>
  <sheetFormatPr baseColWidth="10" defaultColWidth="9.140625" defaultRowHeight="12.75" x14ac:dyDescent="0.2"/>
  <cols>
    <col min="1" max="1" width="33" style="18" customWidth="1"/>
    <col min="2" max="4" width="9.140625" style="16"/>
    <col min="5" max="5" width="9.140625" style="17"/>
    <col min="6" max="6" width="82.42578125" style="17" customWidth="1"/>
    <col min="7" max="16384" width="9.140625" style="11"/>
  </cols>
  <sheetData>
    <row r="1" spans="1:6" ht="18" x14ac:dyDescent="0.25">
      <c r="A1" s="540" t="s">
        <v>98</v>
      </c>
      <c r="B1" s="540"/>
      <c r="C1" s="540"/>
      <c r="D1" s="540"/>
      <c r="E1" s="540"/>
      <c r="F1" s="540"/>
    </row>
    <row r="2" spans="1:6" ht="15" x14ac:dyDescent="0.2">
      <c r="A2" s="547"/>
      <c r="B2" s="548"/>
      <c r="C2" s="548"/>
      <c r="D2" s="548"/>
      <c r="E2" s="548"/>
      <c r="F2" s="548"/>
    </row>
    <row r="3" spans="1:6" ht="30" customHeight="1" x14ac:dyDescent="0.2">
      <c r="A3" s="541" t="s">
        <v>109</v>
      </c>
      <c r="B3" s="542"/>
      <c r="C3" s="542"/>
      <c r="D3" s="542"/>
      <c r="E3" s="542"/>
      <c r="F3" s="542"/>
    </row>
    <row r="4" spans="1:6" ht="15" x14ac:dyDescent="0.2">
      <c r="A4" s="547" t="s">
        <v>44</v>
      </c>
      <c r="B4" s="548"/>
      <c r="C4" s="548"/>
      <c r="D4" s="548"/>
      <c r="E4" s="548"/>
      <c r="F4" s="548"/>
    </row>
    <row r="5" spans="1:6" ht="15" x14ac:dyDescent="0.2">
      <c r="A5" s="547"/>
      <c r="B5" s="548"/>
      <c r="C5" s="548"/>
      <c r="D5" s="548"/>
      <c r="E5" s="548"/>
      <c r="F5" s="548"/>
    </row>
    <row r="6" spans="1:6" ht="18" x14ac:dyDescent="0.25">
      <c r="A6" s="549" t="s">
        <v>43</v>
      </c>
      <c r="B6" s="548"/>
      <c r="C6" s="548"/>
      <c r="D6" s="548"/>
      <c r="E6" s="548"/>
      <c r="F6" s="548"/>
    </row>
    <row r="7" spans="1:6" ht="15" x14ac:dyDescent="0.2">
      <c r="A7" s="547" t="s">
        <v>216</v>
      </c>
      <c r="B7" s="548"/>
      <c r="C7" s="548"/>
      <c r="D7" s="548"/>
      <c r="E7" s="548"/>
      <c r="F7" s="548"/>
    </row>
    <row r="8" spans="1:6" ht="15.75" x14ac:dyDescent="0.25">
      <c r="A8" s="550" t="s">
        <v>46</v>
      </c>
      <c r="B8" s="548"/>
      <c r="C8" s="548"/>
      <c r="D8" s="548"/>
      <c r="E8" s="548"/>
      <c r="F8" s="548"/>
    </row>
    <row r="9" spans="1:6" ht="30" customHeight="1" x14ac:dyDescent="0.2">
      <c r="A9" s="541" t="s">
        <v>180</v>
      </c>
      <c r="B9" s="542"/>
      <c r="C9" s="542"/>
      <c r="D9" s="542"/>
      <c r="E9" s="542"/>
      <c r="F9" s="542"/>
    </row>
    <row r="10" spans="1:6" x14ac:dyDescent="0.2">
      <c r="A10" s="541" t="s">
        <v>45</v>
      </c>
      <c r="B10" s="542"/>
      <c r="C10" s="542"/>
      <c r="D10" s="542"/>
      <c r="E10" s="542"/>
      <c r="F10" s="542"/>
    </row>
    <row r="11" spans="1:6" ht="28.5" customHeight="1" x14ac:dyDescent="0.2">
      <c r="A11" s="553" t="s">
        <v>217</v>
      </c>
      <c r="B11" s="542"/>
      <c r="C11" s="542"/>
      <c r="D11" s="542"/>
      <c r="E11" s="542"/>
      <c r="F11" s="542"/>
    </row>
    <row r="12" spans="1:6" ht="46.5" customHeight="1" x14ac:dyDescent="0.2">
      <c r="A12" s="541" t="s">
        <v>47</v>
      </c>
      <c r="B12" s="544"/>
      <c r="C12" s="544"/>
      <c r="D12" s="544"/>
      <c r="E12" s="546"/>
      <c r="F12" s="546"/>
    </row>
    <row r="13" spans="1:6" ht="18" customHeight="1" x14ac:dyDescent="0.2">
      <c r="A13" s="541" t="s">
        <v>48</v>
      </c>
      <c r="B13" s="544"/>
      <c r="C13" s="544"/>
      <c r="D13" s="544"/>
      <c r="E13" s="546"/>
      <c r="F13" s="546"/>
    </row>
    <row r="14" spans="1:6" ht="33" customHeight="1" x14ac:dyDescent="0.2">
      <c r="A14" s="541" t="s">
        <v>49</v>
      </c>
      <c r="B14" s="544"/>
      <c r="C14" s="544"/>
      <c r="D14" s="544"/>
      <c r="E14" s="546"/>
      <c r="F14" s="546"/>
    </row>
    <row r="15" spans="1:6" ht="31.5" customHeight="1" x14ac:dyDescent="0.2">
      <c r="A15" s="551" t="s">
        <v>50</v>
      </c>
      <c r="B15" s="544"/>
      <c r="C15" s="544"/>
      <c r="D15" s="544"/>
      <c r="E15" s="552"/>
      <c r="F15" s="552"/>
    </row>
    <row r="16" spans="1:6" ht="15.75" x14ac:dyDescent="0.25">
      <c r="A16" s="550" t="s">
        <v>51</v>
      </c>
      <c r="B16" s="548"/>
      <c r="C16" s="548"/>
      <c r="D16" s="548"/>
      <c r="E16" s="548"/>
      <c r="F16" s="548"/>
    </row>
    <row r="17" spans="1:6" x14ac:dyDescent="0.2">
      <c r="A17" s="541" t="s">
        <v>181</v>
      </c>
      <c r="B17" s="544"/>
      <c r="C17" s="544"/>
      <c r="D17" s="544"/>
      <c r="E17" s="546"/>
      <c r="F17" s="546"/>
    </row>
    <row r="18" spans="1:6" ht="12.75" customHeight="1" x14ac:dyDescent="0.2">
      <c r="A18" s="554"/>
      <c r="B18" s="544"/>
      <c r="C18" s="544"/>
      <c r="D18" s="544"/>
      <c r="E18" s="546"/>
      <c r="F18" s="546"/>
    </row>
    <row r="19" spans="1:6" ht="33" customHeight="1" x14ac:dyDescent="0.25">
      <c r="A19" s="549" t="s">
        <v>108</v>
      </c>
      <c r="B19" s="548"/>
      <c r="C19" s="548"/>
      <c r="D19" s="548"/>
      <c r="E19" s="548"/>
      <c r="F19" s="548"/>
    </row>
    <row r="20" spans="1:6" s="20" customFormat="1" ht="32.25" customHeight="1" x14ac:dyDescent="0.2">
      <c r="A20" s="541" t="s">
        <v>117</v>
      </c>
      <c r="B20" s="542"/>
      <c r="C20" s="542"/>
      <c r="D20" s="542"/>
      <c r="E20" s="542"/>
      <c r="F20" s="542"/>
    </row>
    <row r="21" spans="1:6" x14ac:dyDescent="0.2">
      <c r="A21" s="541" t="s">
        <v>99</v>
      </c>
      <c r="B21" s="544"/>
      <c r="C21" s="544"/>
      <c r="D21" s="544"/>
      <c r="E21" s="546"/>
      <c r="F21" s="546"/>
    </row>
    <row r="22" spans="1:6" ht="28.5" customHeight="1" x14ac:dyDescent="0.25">
      <c r="A22" s="543" t="s">
        <v>51</v>
      </c>
      <c r="B22" s="544"/>
      <c r="C22" s="544"/>
      <c r="D22" s="544"/>
      <c r="E22" s="545"/>
      <c r="F22" s="545"/>
    </row>
    <row r="23" spans="1:6" x14ac:dyDescent="0.2">
      <c r="A23" s="541" t="s">
        <v>118</v>
      </c>
      <c r="B23" s="544"/>
      <c r="C23" s="544"/>
      <c r="D23" s="544"/>
      <c r="E23" s="546"/>
      <c r="F23" s="546"/>
    </row>
    <row r="24" spans="1:6" x14ac:dyDescent="0.2">
      <c r="A24" s="554"/>
      <c r="B24" s="544"/>
      <c r="C24" s="544"/>
      <c r="D24" s="544"/>
      <c r="E24" s="546"/>
      <c r="F24" s="546"/>
    </row>
    <row r="25" spans="1:6" ht="21" customHeight="1" x14ac:dyDescent="0.25">
      <c r="A25" s="549" t="s">
        <v>52</v>
      </c>
      <c r="B25" s="548"/>
      <c r="C25" s="548"/>
      <c r="D25" s="548"/>
      <c r="E25" s="548"/>
      <c r="F25" s="548"/>
    </row>
    <row r="26" spans="1:6" ht="12.75" customHeight="1" x14ac:dyDescent="0.2">
      <c r="A26" s="541" t="s">
        <v>119</v>
      </c>
      <c r="B26" s="542"/>
      <c r="C26" s="542"/>
      <c r="D26" s="542"/>
      <c r="E26" s="542"/>
      <c r="F26" s="542"/>
    </row>
    <row r="27" spans="1:6" ht="13.5" customHeight="1" x14ac:dyDescent="0.2">
      <c r="A27" s="541" t="s">
        <v>116</v>
      </c>
      <c r="B27" s="542"/>
      <c r="C27" s="542"/>
      <c r="D27" s="542"/>
      <c r="E27" s="542"/>
      <c r="F27" s="542"/>
    </row>
    <row r="28" spans="1:6" ht="15.75" x14ac:dyDescent="0.25">
      <c r="A28" s="543"/>
      <c r="B28" s="544"/>
      <c r="C28" s="544"/>
      <c r="D28" s="544"/>
      <c r="E28" s="545"/>
      <c r="F28" s="545"/>
    </row>
    <row r="29" spans="1:6" ht="19.5" customHeight="1" x14ac:dyDescent="0.25">
      <c r="A29" s="549" t="s">
        <v>53</v>
      </c>
      <c r="B29" s="548"/>
      <c r="C29" s="548"/>
      <c r="D29" s="548"/>
      <c r="E29" s="548"/>
      <c r="F29" s="548"/>
    </row>
    <row r="30" spans="1:6" x14ac:dyDescent="0.2">
      <c r="A30" s="541" t="s">
        <v>110</v>
      </c>
      <c r="B30" s="542"/>
      <c r="C30" s="542"/>
      <c r="D30" s="542"/>
      <c r="E30" s="542"/>
      <c r="F30" s="542"/>
    </row>
    <row r="31" spans="1:6" ht="33.75" customHeight="1" x14ac:dyDescent="0.2">
      <c r="A31" s="541"/>
      <c r="B31" s="542"/>
      <c r="C31" s="542"/>
      <c r="D31" s="542"/>
      <c r="E31" s="542"/>
      <c r="F31" s="542"/>
    </row>
    <row r="32" spans="1:6" ht="18.75" customHeight="1" x14ac:dyDescent="0.2">
      <c r="A32" s="541"/>
      <c r="B32" s="542"/>
      <c r="C32" s="542"/>
      <c r="D32" s="542"/>
      <c r="E32" s="542"/>
      <c r="F32" s="542"/>
    </row>
    <row r="33" spans="1:6" ht="15.75" x14ac:dyDescent="0.25">
      <c r="A33" s="543"/>
      <c r="B33" s="544"/>
      <c r="C33" s="544"/>
      <c r="D33" s="544"/>
      <c r="E33" s="545"/>
      <c r="F33" s="545"/>
    </row>
    <row r="34" spans="1:6" ht="18" x14ac:dyDescent="0.25">
      <c r="A34" s="549"/>
      <c r="B34" s="548"/>
      <c r="C34" s="548"/>
      <c r="D34" s="548"/>
      <c r="E34" s="548"/>
      <c r="F34" s="548"/>
    </row>
    <row r="35" spans="1:6" ht="33" customHeight="1" x14ac:dyDescent="0.2">
      <c r="A35" s="541"/>
      <c r="B35" s="542"/>
      <c r="C35" s="542"/>
      <c r="D35" s="542"/>
      <c r="E35" s="542"/>
      <c r="F35" s="542"/>
    </row>
    <row r="36" spans="1:6" x14ac:dyDescent="0.2">
      <c r="A36" s="554"/>
      <c r="B36" s="548"/>
      <c r="C36" s="548"/>
      <c r="D36" s="548"/>
      <c r="E36" s="548"/>
      <c r="F36" s="548"/>
    </row>
    <row r="37" spans="1:6" x14ac:dyDescent="0.2">
      <c r="A37" s="554"/>
      <c r="B37" s="548"/>
      <c r="C37" s="548"/>
      <c r="D37" s="548"/>
      <c r="E37" s="548"/>
      <c r="F37" s="548"/>
    </row>
  </sheetData>
  <mergeCells count="37">
    <mergeCell ref="A32:F32"/>
    <mergeCell ref="A36:F36"/>
    <mergeCell ref="A37:F37"/>
    <mergeCell ref="A22:F22"/>
    <mergeCell ref="A23:F23"/>
    <mergeCell ref="A29:F29"/>
    <mergeCell ref="A33:F33"/>
    <mergeCell ref="A35:F35"/>
    <mergeCell ref="A34:F34"/>
    <mergeCell ref="A25:F25"/>
    <mergeCell ref="A26:F26"/>
    <mergeCell ref="A10:F10"/>
    <mergeCell ref="A11:F11"/>
    <mergeCell ref="A12:F12"/>
    <mergeCell ref="A21:F21"/>
    <mergeCell ref="A24:F24"/>
    <mergeCell ref="A13:F13"/>
    <mergeCell ref="A19:F19"/>
    <mergeCell ref="A20:F20"/>
    <mergeCell ref="A18:F18"/>
    <mergeCell ref="A16:F16"/>
    <mergeCell ref="A1:F1"/>
    <mergeCell ref="A31:F31"/>
    <mergeCell ref="A27:F27"/>
    <mergeCell ref="A28:F28"/>
    <mergeCell ref="A30:F30"/>
    <mergeCell ref="A17:F17"/>
    <mergeCell ref="A2:F2"/>
    <mergeCell ref="A5:F5"/>
    <mergeCell ref="A6:F6"/>
    <mergeCell ref="A8:F8"/>
    <mergeCell ref="A15:F15"/>
    <mergeCell ref="A4:F4"/>
    <mergeCell ref="A3:F3"/>
    <mergeCell ref="A7:F7"/>
    <mergeCell ref="A14:F14"/>
    <mergeCell ref="A9:F9"/>
  </mergeCells>
  <phoneticPr fontId="0" type="noConversion"/>
  <printOptions gridLines="1"/>
  <pageMargins left="0.5" right="0.5" top="0.5" bottom="0.5" header="0.5" footer="0.5"/>
  <pageSetup paperSize="131" scale="35" fitToWidth="4"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34"/>
  <sheetViews>
    <sheetView showGridLines="0" zoomScale="60" zoomScaleNormal="60" zoomScaleSheetLayoutView="50" zoomScalePageLayoutView="65" workbookViewId="0">
      <pane ySplit="3" topLeftCell="A4" activePane="bottomLeft" state="frozenSplit"/>
      <selection pane="bottomLeft" activeCell="G7" sqref="G7"/>
    </sheetView>
  </sheetViews>
  <sheetFormatPr baseColWidth="10" defaultColWidth="9.140625" defaultRowHeight="12.75" x14ac:dyDescent="0.2"/>
  <cols>
    <col min="1" max="1" width="16" style="90" customWidth="1"/>
    <col min="2" max="2" width="19" style="7" customWidth="1"/>
    <col min="3" max="3" width="20.7109375" style="78" customWidth="1"/>
    <col min="4" max="4" width="44.42578125" style="78" customWidth="1"/>
    <col min="5" max="5" width="9.28515625" style="78" customWidth="1"/>
    <col min="6" max="6" width="11.140625" style="78" customWidth="1"/>
    <col min="7" max="7" width="15" style="78" customWidth="1"/>
    <col min="8" max="11" width="9" style="78" customWidth="1"/>
    <col min="12" max="12" width="10" style="78" customWidth="1"/>
    <col min="13" max="17" width="9" style="78" customWidth="1"/>
    <col min="18" max="19" width="9" style="15" customWidth="1"/>
    <col min="20" max="20" width="3.42578125" style="15" customWidth="1"/>
    <col min="21" max="22" width="10.28515625" style="15" customWidth="1"/>
    <col min="23" max="23" width="10.7109375" style="15" customWidth="1"/>
    <col min="24" max="24" width="11.42578125" style="15" customWidth="1"/>
    <col min="25" max="25" width="12" style="15" customWidth="1"/>
    <col min="26" max="26" width="18" style="15" customWidth="1"/>
    <col min="27" max="27" width="11.7109375" style="15" customWidth="1"/>
    <col min="28" max="28" width="7.28515625" style="15" customWidth="1"/>
    <col min="29" max="16384" width="9.140625" style="15"/>
  </cols>
  <sheetData>
    <row r="1" spans="1:28" ht="26.25" customHeight="1" x14ac:dyDescent="0.2">
      <c r="A1" s="555" t="s">
        <v>43</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row>
    <row r="2" spans="1:28" s="13" customFormat="1" ht="61.5" customHeight="1" x14ac:dyDescent="0.2">
      <c r="A2" s="561"/>
      <c r="B2" s="556" t="s">
        <v>120</v>
      </c>
      <c r="C2" s="556" t="s">
        <v>219</v>
      </c>
      <c r="D2" s="556" t="s">
        <v>42</v>
      </c>
      <c r="E2" s="556" t="s">
        <v>39</v>
      </c>
      <c r="F2" s="556" t="s">
        <v>122</v>
      </c>
      <c r="G2" s="556" t="s">
        <v>121</v>
      </c>
      <c r="H2" s="560" t="s">
        <v>143</v>
      </c>
      <c r="I2" s="560"/>
      <c r="J2" s="560"/>
      <c r="K2" s="560"/>
      <c r="L2" s="560"/>
      <c r="M2" s="560"/>
      <c r="N2" s="560"/>
      <c r="O2" s="560"/>
      <c r="P2" s="560"/>
      <c r="Q2" s="560"/>
      <c r="R2" s="560"/>
      <c r="S2" s="560"/>
      <c r="T2" s="558" t="s">
        <v>20</v>
      </c>
      <c r="U2" s="556" t="s">
        <v>123</v>
      </c>
      <c r="V2" s="556" t="s">
        <v>124</v>
      </c>
      <c r="W2" s="556" t="s">
        <v>15</v>
      </c>
      <c r="X2" s="556" t="s">
        <v>16</v>
      </c>
      <c r="Y2" s="556" t="s">
        <v>17</v>
      </c>
      <c r="Z2" s="556" t="s">
        <v>18</v>
      </c>
      <c r="AA2" s="556" t="s">
        <v>31</v>
      </c>
      <c r="AB2" s="556" t="s">
        <v>125</v>
      </c>
    </row>
    <row r="3" spans="1:28" s="14" customFormat="1" ht="24.75" customHeight="1" x14ac:dyDescent="0.2">
      <c r="A3" s="562"/>
      <c r="B3" s="557"/>
      <c r="C3" s="557"/>
      <c r="D3" s="557"/>
      <c r="E3" s="557"/>
      <c r="F3" s="557"/>
      <c r="G3" s="557"/>
      <c r="H3" s="102">
        <v>44562</v>
      </c>
      <c r="I3" s="102">
        <v>44593</v>
      </c>
      <c r="J3" s="102">
        <v>44621</v>
      </c>
      <c r="K3" s="102">
        <v>44652</v>
      </c>
      <c r="L3" s="102">
        <v>44682</v>
      </c>
      <c r="M3" s="102">
        <v>44713</v>
      </c>
      <c r="N3" s="102">
        <v>44743</v>
      </c>
      <c r="O3" s="102">
        <v>44774</v>
      </c>
      <c r="P3" s="102">
        <v>44805</v>
      </c>
      <c r="Q3" s="102">
        <v>44835</v>
      </c>
      <c r="R3" s="102">
        <v>44866</v>
      </c>
      <c r="S3" s="102">
        <v>44896</v>
      </c>
      <c r="T3" s="559"/>
      <c r="U3" s="557"/>
      <c r="V3" s="557"/>
      <c r="W3" s="557"/>
      <c r="X3" s="557"/>
      <c r="Y3" s="557"/>
      <c r="Z3" s="557"/>
      <c r="AA3" s="557"/>
      <c r="AB3" s="557"/>
    </row>
    <row r="4" spans="1:28" ht="38.25" customHeight="1" x14ac:dyDescent="0.2">
      <c r="A4" s="573" t="s">
        <v>127</v>
      </c>
      <c r="B4" s="568" t="s">
        <v>207</v>
      </c>
      <c r="C4" s="127" t="s">
        <v>9</v>
      </c>
      <c r="D4" s="133" t="s">
        <v>128</v>
      </c>
      <c r="E4" s="128" t="s">
        <v>40</v>
      </c>
      <c r="F4" s="103"/>
      <c r="G4" s="108"/>
      <c r="H4" s="136"/>
      <c r="I4" s="103"/>
      <c r="J4" s="103"/>
      <c r="K4" s="103"/>
      <c r="L4" s="103"/>
      <c r="M4" s="103"/>
      <c r="N4" s="103"/>
      <c r="O4" s="103"/>
      <c r="P4" s="103"/>
      <c r="Q4" s="104"/>
      <c r="R4" s="105"/>
      <c r="S4" s="137"/>
      <c r="T4" s="134"/>
      <c r="U4" s="106">
        <f>COUNTIF(H4:S4,E4&amp;F4)</f>
        <v>0</v>
      </c>
      <c r="V4" s="106">
        <f>COUNTIF(H4:S4,"&gt;=-1")</f>
        <v>0</v>
      </c>
      <c r="W4" s="107" t="str">
        <f t="shared" ref="W4:W15" si="0">IF(V4=0,"No",IF(U4/V4&gt;=0.75,"Yes","No"))</f>
        <v>No</v>
      </c>
      <c r="X4" s="106" t="str">
        <f t="shared" ref="X4:X15" si="1">IF(W4=" "," ",IF(W4="No","Yes","No"))</f>
        <v>Yes</v>
      </c>
      <c r="Y4" s="106" t="str">
        <f>IFERROR(IF(X4="Yes",IF(AND(OR(Q4&gt;AVERAGE(N4:P4),Q4&gt;F4),OR(R4&gt;AVERAGE(N4:P4),R4&gt;F4),OR(S4&gt;AVERAGE(N4:P4),S4&gt;F4)),"Yes","No"),"")," ")</f>
        <v xml:space="preserve"> </v>
      </c>
      <c r="Z4" s="106" t="str">
        <f t="shared" ref="Z4:Z15" si="2">IF(AND(W4=" ",OR(Y4=" ",Y4=0))," ",IF(W4="Yes","Compliant",IF(Y4="Yes","Compliant","Not Compliant")))</f>
        <v>Not Compliant</v>
      </c>
      <c r="AA4" s="106"/>
      <c r="AB4" s="108">
        <v>4.5</v>
      </c>
    </row>
    <row r="5" spans="1:28" ht="38.25" customHeight="1" x14ac:dyDescent="0.2">
      <c r="A5" s="574"/>
      <c r="B5" s="569"/>
      <c r="C5" s="111" t="s">
        <v>11</v>
      </c>
      <c r="D5" s="110" t="s">
        <v>138</v>
      </c>
      <c r="E5" s="112" t="s">
        <v>41</v>
      </c>
      <c r="F5" s="113"/>
      <c r="G5" s="118"/>
      <c r="H5" s="138"/>
      <c r="I5" s="113"/>
      <c r="J5" s="113"/>
      <c r="K5" s="113"/>
      <c r="L5" s="113"/>
      <c r="M5" s="113"/>
      <c r="N5" s="113"/>
      <c r="O5" s="113"/>
      <c r="P5" s="113"/>
      <c r="Q5" s="114"/>
      <c r="R5" s="115"/>
      <c r="S5" s="139"/>
      <c r="T5" s="135"/>
      <c r="U5" s="116">
        <f t="shared" ref="U5:U15" si="3">COUNTIF(H5:S5,E5&amp;F5)</f>
        <v>0</v>
      </c>
      <c r="V5" s="116">
        <f t="shared" ref="V5:V15" si="4">COUNTIF(H5:S5,"&gt;=-1")</f>
        <v>0</v>
      </c>
      <c r="W5" s="117" t="str">
        <f t="shared" si="0"/>
        <v>No</v>
      </c>
      <c r="X5" s="116" t="str">
        <f t="shared" si="1"/>
        <v>Yes</v>
      </c>
      <c r="Y5" s="116" t="str">
        <f>IFERROR(IF(X5="Yes",IF(AND(OR(Q5&lt;AVERAGE(N5:P5),Q5&lt;F5),OR(R5&lt;AVERAGE(N5:P5),R5&lt;F5),OR(S5&lt;AVERAGE(N5:P5),S5&lt;F5)),"Yes","No"),"")," ")</f>
        <v xml:space="preserve"> </v>
      </c>
      <c r="Z5" s="116" t="str">
        <f t="shared" si="2"/>
        <v>Not Compliant</v>
      </c>
      <c r="AA5" s="116"/>
      <c r="AB5" s="118">
        <v>4.5</v>
      </c>
    </row>
    <row r="6" spans="1:28" ht="51.75" customHeight="1" x14ac:dyDescent="0.2">
      <c r="A6" s="574"/>
      <c r="B6" s="396" t="s">
        <v>208</v>
      </c>
      <c r="C6" s="127" t="s">
        <v>9</v>
      </c>
      <c r="D6" s="133" t="s">
        <v>129</v>
      </c>
      <c r="E6" s="128" t="s">
        <v>40</v>
      </c>
      <c r="F6" s="128"/>
      <c r="G6" s="108"/>
      <c r="H6" s="125"/>
      <c r="I6" s="103"/>
      <c r="J6" s="103"/>
      <c r="K6" s="103"/>
      <c r="L6" s="103"/>
      <c r="M6" s="103"/>
      <c r="N6" s="103"/>
      <c r="O6" s="103"/>
      <c r="P6" s="103"/>
      <c r="Q6" s="104"/>
      <c r="R6" s="105"/>
      <c r="S6" s="147"/>
      <c r="T6" s="150"/>
      <c r="U6" s="106">
        <f t="shared" si="3"/>
        <v>0</v>
      </c>
      <c r="V6" s="106">
        <f t="shared" si="4"/>
        <v>0</v>
      </c>
      <c r="W6" s="107" t="str">
        <f t="shared" si="0"/>
        <v>No</v>
      </c>
      <c r="X6" s="106" t="str">
        <f t="shared" si="1"/>
        <v>Yes</v>
      </c>
      <c r="Y6" s="106" t="str">
        <f t="shared" ref="Y6:Y14" si="5">IFERROR(IF(X6="Yes",IF(AND(OR(Q6&gt;AVERAGE(N6:P6),Q6&gt;F6),OR(R6&gt;AVERAGE(N6:P6),R6&gt;F6),OR(S6&gt;AVERAGE(N6:P6),S6&gt;F6)),"Yes","No"),"")," ")</f>
        <v xml:space="preserve"> </v>
      </c>
      <c r="Z6" s="106" t="str">
        <f t="shared" si="2"/>
        <v>Not Compliant</v>
      </c>
      <c r="AA6" s="106"/>
      <c r="AB6" s="108">
        <v>4.5</v>
      </c>
    </row>
    <row r="7" spans="1:28" ht="38.25" customHeight="1" x14ac:dyDescent="0.2">
      <c r="A7" s="574"/>
      <c r="B7" s="570" t="s">
        <v>205</v>
      </c>
      <c r="C7" s="133" t="s">
        <v>4</v>
      </c>
      <c r="D7" s="133" t="s">
        <v>130</v>
      </c>
      <c r="E7" s="128" t="s">
        <v>40</v>
      </c>
      <c r="F7" s="128"/>
      <c r="G7" s="108"/>
      <c r="H7" s="125"/>
      <c r="I7" s="103"/>
      <c r="J7" s="103"/>
      <c r="K7" s="103"/>
      <c r="L7" s="103"/>
      <c r="M7" s="103"/>
      <c r="N7" s="103"/>
      <c r="O7" s="103"/>
      <c r="P7" s="103"/>
      <c r="Q7" s="104"/>
      <c r="R7" s="105"/>
      <c r="S7" s="147"/>
      <c r="T7" s="150"/>
      <c r="U7" s="106">
        <f t="shared" si="3"/>
        <v>0</v>
      </c>
      <c r="V7" s="106">
        <f t="shared" si="4"/>
        <v>0</v>
      </c>
      <c r="W7" s="107" t="str">
        <f>IF(V7=0,"No",IF(U7/V7&gt;=0.75,"Yes","No"))</f>
        <v>No</v>
      </c>
      <c r="X7" s="106" t="str">
        <f>IF(W7=" "," ",IF(W7="No","Yes","No"))</f>
        <v>Yes</v>
      </c>
      <c r="Y7" s="106" t="str">
        <f t="shared" si="5"/>
        <v xml:space="preserve"> </v>
      </c>
      <c r="Z7" s="106" t="str">
        <f>IF(AND(W7=" ",OR(Y7=" ",Y7=0))," ",IF(W7="Yes","Compliant",IF(Y7="Yes","Compliant","Not Compliant")))</f>
        <v>Not Compliant</v>
      </c>
      <c r="AA7" s="106"/>
      <c r="AB7" s="108">
        <v>4.5</v>
      </c>
    </row>
    <row r="8" spans="1:28" ht="38.25" customHeight="1" x14ac:dyDescent="0.2">
      <c r="A8" s="574"/>
      <c r="B8" s="571"/>
      <c r="C8" s="100" t="s">
        <v>206</v>
      </c>
      <c r="D8" s="100" t="s">
        <v>58</v>
      </c>
      <c r="E8" s="94" t="s">
        <v>40</v>
      </c>
      <c r="F8" s="94"/>
      <c r="G8" s="109"/>
      <c r="H8" s="126"/>
      <c r="I8" s="95"/>
      <c r="J8" s="95"/>
      <c r="K8" s="95"/>
      <c r="L8" s="95"/>
      <c r="M8" s="95"/>
      <c r="N8" s="95"/>
      <c r="O8" s="96"/>
      <c r="P8" s="95"/>
      <c r="Q8" s="96"/>
      <c r="R8" s="97"/>
      <c r="S8" s="148"/>
      <c r="T8" s="151"/>
      <c r="U8" s="98">
        <f t="shared" si="3"/>
        <v>0</v>
      </c>
      <c r="V8" s="98">
        <f t="shared" si="4"/>
        <v>0</v>
      </c>
      <c r="W8" s="99" t="str">
        <f>IF(V8=0,"No",IF(U8/V8&gt;=0.75,"Yes","No"))</f>
        <v>No</v>
      </c>
      <c r="X8" s="98" t="str">
        <f>IF(W8=" "," ",IF(W8="No","Yes","No"))</f>
        <v>Yes</v>
      </c>
      <c r="Y8" s="98" t="str">
        <f t="shared" si="5"/>
        <v xml:space="preserve"> </v>
      </c>
      <c r="Z8" s="98" t="str">
        <f>IF(AND(W8=" ",OR(Y8=" ",Y8=0))," ",IF(W8="Yes","Compliant",IF(Y8="Yes","Compliant","Not Compliant")))</f>
        <v>Not Compliant</v>
      </c>
      <c r="AA8" s="98"/>
      <c r="AB8" s="109">
        <v>4.5</v>
      </c>
    </row>
    <row r="9" spans="1:28" ht="38.25" customHeight="1" x14ac:dyDescent="0.2">
      <c r="A9" s="574"/>
      <c r="B9" s="570" t="s">
        <v>90</v>
      </c>
      <c r="C9" s="133" t="s">
        <v>4</v>
      </c>
      <c r="D9" s="133" t="s">
        <v>131</v>
      </c>
      <c r="E9" s="128" t="s">
        <v>40</v>
      </c>
      <c r="F9" s="128"/>
      <c r="G9" s="108"/>
      <c r="H9" s="125"/>
      <c r="I9" s="103"/>
      <c r="J9" s="103"/>
      <c r="K9" s="103"/>
      <c r="L9" s="103"/>
      <c r="M9" s="103"/>
      <c r="N9" s="103"/>
      <c r="O9" s="103"/>
      <c r="P9" s="103"/>
      <c r="Q9" s="104"/>
      <c r="R9" s="105"/>
      <c r="S9" s="147"/>
      <c r="T9" s="150"/>
      <c r="U9" s="106">
        <f t="shared" si="3"/>
        <v>0</v>
      </c>
      <c r="V9" s="106">
        <f t="shared" si="4"/>
        <v>0</v>
      </c>
      <c r="W9" s="107" t="str">
        <f t="shared" si="0"/>
        <v>No</v>
      </c>
      <c r="X9" s="106" t="str">
        <f t="shared" si="1"/>
        <v>Yes</v>
      </c>
      <c r="Y9" s="106" t="str">
        <f t="shared" si="5"/>
        <v xml:space="preserve"> </v>
      </c>
      <c r="Z9" s="106" t="str">
        <f t="shared" si="2"/>
        <v>Not Compliant</v>
      </c>
      <c r="AA9" s="106"/>
      <c r="AB9" s="108">
        <v>4.5</v>
      </c>
    </row>
    <row r="10" spans="1:28" ht="38.25" customHeight="1" x14ac:dyDescent="0.2">
      <c r="A10" s="574"/>
      <c r="B10" s="572"/>
      <c r="C10" s="110" t="s">
        <v>10</v>
      </c>
      <c r="D10" s="110" t="s">
        <v>132</v>
      </c>
      <c r="E10" s="112" t="s">
        <v>40</v>
      </c>
      <c r="F10" s="112"/>
      <c r="G10" s="118"/>
      <c r="H10" s="123"/>
      <c r="I10" s="113"/>
      <c r="J10" s="113"/>
      <c r="K10" s="113"/>
      <c r="L10" s="113"/>
      <c r="M10" s="113"/>
      <c r="N10" s="113"/>
      <c r="O10" s="113"/>
      <c r="P10" s="113"/>
      <c r="Q10" s="114"/>
      <c r="R10" s="115"/>
      <c r="S10" s="149"/>
      <c r="T10" s="152"/>
      <c r="U10" s="116">
        <f t="shared" si="3"/>
        <v>0</v>
      </c>
      <c r="V10" s="116">
        <f t="shared" si="4"/>
        <v>0</v>
      </c>
      <c r="W10" s="117" t="str">
        <f t="shared" si="0"/>
        <v>No</v>
      </c>
      <c r="X10" s="116" t="str">
        <f t="shared" si="1"/>
        <v>Yes</v>
      </c>
      <c r="Y10" s="116" t="str">
        <f t="shared" si="5"/>
        <v xml:space="preserve"> </v>
      </c>
      <c r="Z10" s="116" t="str">
        <f t="shared" si="2"/>
        <v>Not Compliant</v>
      </c>
      <c r="AA10" s="116"/>
      <c r="AB10" s="118">
        <v>4.5</v>
      </c>
    </row>
    <row r="11" spans="1:28" ht="38.25" customHeight="1" x14ac:dyDescent="0.2">
      <c r="A11" s="574"/>
      <c r="B11" s="570" t="s">
        <v>2</v>
      </c>
      <c r="C11" s="133" t="s">
        <v>4</v>
      </c>
      <c r="D11" s="394" t="s">
        <v>254</v>
      </c>
      <c r="E11" s="128" t="s">
        <v>40</v>
      </c>
      <c r="F11" s="128"/>
      <c r="G11" s="108"/>
      <c r="H11" s="125"/>
      <c r="I11" s="103"/>
      <c r="J11" s="103"/>
      <c r="K11" s="103"/>
      <c r="L11" s="103"/>
      <c r="M11" s="103"/>
      <c r="N11" s="103"/>
      <c r="O11" s="103"/>
      <c r="P11" s="103"/>
      <c r="Q11" s="104"/>
      <c r="R11" s="105"/>
      <c r="S11" s="147"/>
      <c r="T11" s="150"/>
      <c r="U11" s="106">
        <f t="shared" si="3"/>
        <v>0</v>
      </c>
      <c r="V11" s="106">
        <f t="shared" si="4"/>
        <v>0</v>
      </c>
      <c r="W11" s="107" t="str">
        <f t="shared" si="0"/>
        <v>No</v>
      </c>
      <c r="X11" s="106" t="str">
        <f t="shared" si="1"/>
        <v>Yes</v>
      </c>
      <c r="Y11" s="106" t="str">
        <f t="shared" si="5"/>
        <v xml:space="preserve"> </v>
      </c>
      <c r="Z11" s="106" t="str">
        <f t="shared" si="2"/>
        <v>Not Compliant</v>
      </c>
      <c r="AA11" s="106"/>
      <c r="AB11" s="108">
        <v>4.5</v>
      </c>
    </row>
    <row r="12" spans="1:28" ht="38.25" customHeight="1" x14ac:dyDescent="0.2">
      <c r="A12" s="574"/>
      <c r="B12" s="572"/>
      <c r="C12" s="110" t="s">
        <v>10</v>
      </c>
      <c r="D12" s="110" t="s">
        <v>139</v>
      </c>
      <c r="E12" s="112" t="s">
        <v>40</v>
      </c>
      <c r="F12" s="112"/>
      <c r="G12" s="118"/>
      <c r="H12" s="123"/>
      <c r="I12" s="113"/>
      <c r="J12" s="113"/>
      <c r="K12" s="113"/>
      <c r="L12" s="113"/>
      <c r="M12" s="113"/>
      <c r="N12" s="113"/>
      <c r="O12" s="113"/>
      <c r="P12" s="113"/>
      <c r="Q12" s="114"/>
      <c r="R12" s="115"/>
      <c r="S12" s="149"/>
      <c r="T12" s="152"/>
      <c r="U12" s="116">
        <f t="shared" si="3"/>
        <v>0</v>
      </c>
      <c r="V12" s="116">
        <f t="shared" si="4"/>
        <v>0</v>
      </c>
      <c r="W12" s="117" t="str">
        <f t="shared" si="0"/>
        <v>No</v>
      </c>
      <c r="X12" s="116" t="str">
        <f t="shared" si="1"/>
        <v>Yes</v>
      </c>
      <c r="Y12" s="116" t="str">
        <f t="shared" si="5"/>
        <v xml:space="preserve"> </v>
      </c>
      <c r="Z12" s="116" t="str">
        <f t="shared" si="2"/>
        <v>Not Compliant</v>
      </c>
      <c r="AA12" s="116"/>
      <c r="AB12" s="118">
        <v>4.5</v>
      </c>
    </row>
    <row r="13" spans="1:28" ht="38.25" customHeight="1" x14ac:dyDescent="0.2">
      <c r="A13" s="574"/>
      <c r="B13" s="397" t="s">
        <v>3</v>
      </c>
      <c r="C13" s="130" t="s">
        <v>10</v>
      </c>
      <c r="D13" s="395" t="s">
        <v>255</v>
      </c>
      <c r="E13" s="131" t="s">
        <v>40</v>
      </c>
      <c r="F13" s="131"/>
      <c r="G13" s="132"/>
      <c r="H13" s="124"/>
      <c r="I13" s="119"/>
      <c r="J13" s="119"/>
      <c r="K13" s="119"/>
      <c r="L13" s="119"/>
      <c r="M13" s="119"/>
      <c r="N13" s="119"/>
      <c r="O13" s="119"/>
      <c r="P13" s="119"/>
      <c r="Q13" s="120"/>
      <c r="R13" s="121"/>
      <c r="S13" s="143"/>
      <c r="T13" s="144"/>
      <c r="U13" s="145">
        <f t="shared" si="3"/>
        <v>0</v>
      </c>
      <c r="V13" s="145">
        <f t="shared" si="4"/>
        <v>0</v>
      </c>
      <c r="W13" s="146" t="str">
        <f t="shared" si="0"/>
        <v>No</v>
      </c>
      <c r="X13" s="145" t="str">
        <f t="shared" si="1"/>
        <v>Yes</v>
      </c>
      <c r="Y13" s="145" t="str">
        <f t="shared" si="5"/>
        <v xml:space="preserve"> </v>
      </c>
      <c r="Z13" s="145" t="str">
        <f t="shared" si="2"/>
        <v>Not Compliant</v>
      </c>
      <c r="AA13" s="145"/>
      <c r="AB13" s="132">
        <v>4.5</v>
      </c>
    </row>
    <row r="14" spans="1:28" ht="38.25" customHeight="1" x14ac:dyDescent="0.2">
      <c r="A14" s="574"/>
      <c r="B14" s="398" t="s">
        <v>93</v>
      </c>
      <c r="C14" s="140" t="s">
        <v>4</v>
      </c>
      <c r="D14" s="140" t="s">
        <v>133</v>
      </c>
      <c r="E14" s="141" t="s">
        <v>40</v>
      </c>
      <c r="F14" s="141"/>
      <c r="G14" s="142"/>
      <c r="H14" s="124"/>
      <c r="I14" s="119"/>
      <c r="J14" s="119"/>
      <c r="K14" s="119"/>
      <c r="L14" s="119"/>
      <c r="M14" s="119"/>
      <c r="N14" s="119"/>
      <c r="O14" s="119"/>
      <c r="P14" s="119"/>
      <c r="Q14" s="120"/>
      <c r="R14" s="121"/>
      <c r="S14" s="143"/>
      <c r="T14" s="144"/>
      <c r="U14" s="145">
        <f t="shared" si="3"/>
        <v>0</v>
      </c>
      <c r="V14" s="145">
        <f t="shared" si="4"/>
        <v>0</v>
      </c>
      <c r="W14" s="146" t="str">
        <f>IF(V14=0,"No",IF(U14/V14&gt;=0.75,"Yes","No"))</f>
        <v>No</v>
      </c>
      <c r="X14" s="145" t="str">
        <f>IF(W14=" "," ",IF(W14="No","Yes","No"))</f>
        <v>Yes</v>
      </c>
      <c r="Y14" s="145" t="str">
        <f t="shared" si="5"/>
        <v xml:space="preserve"> </v>
      </c>
      <c r="Z14" s="145" t="str">
        <f>IF(AND(W14=" ",OR(Y14=" ",Y14=0))," ",IF(W14="Yes","Compliant",IF(Y14="Yes","Compliant","Not Compliant")))</f>
        <v>Not Compliant</v>
      </c>
      <c r="AA14" s="145"/>
      <c r="AB14" s="132">
        <v>4.5</v>
      </c>
    </row>
    <row r="15" spans="1:28" ht="38.25" customHeight="1" x14ac:dyDescent="0.2">
      <c r="A15" s="574"/>
      <c r="B15" s="397" t="s">
        <v>0</v>
      </c>
      <c r="C15" s="130" t="s">
        <v>177</v>
      </c>
      <c r="D15" s="130" t="s">
        <v>57</v>
      </c>
      <c r="E15" s="131" t="s">
        <v>41</v>
      </c>
      <c r="F15" s="389"/>
      <c r="G15" s="390"/>
      <c r="H15" s="124"/>
      <c r="I15" s="119"/>
      <c r="J15" s="119"/>
      <c r="K15" s="119"/>
      <c r="L15" s="119"/>
      <c r="M15" s="119"/>
      <c r="N15" s="119"/>
      <c r="O15" s="119"/>
      <c r="P15" s="119"/>
      <c r="Q15" s="120"/>
      <c r="R15" s="121"/>
      <c r="S15" s="143"/>
      <c r="T15" s="153"/>
      <c r="U15" s="145">
        <f t="shared" si="3"/>
        <v>0</v>
      </c>
      <c r="V15" s="145">
        <f t="shared" si="4"/>
        <v>0</v>
      </c>
      <c r="W15" s="146" t="str">
        <f t="shared" si="0"/>
        <v>No</v>
      </c>
      <c r="X15" s="145" t="str">
        <f t="shared" si="1"/>
        <v>Yes</v>
      </c>
      <c r="Y15" s="145" t="str">
        <f>IFERROR(IF(X15="Yes",IF(AND(OR(Q15&lt;AVERAGE(N15:P15),Q15&lt;F15),OR(R15&lt;AVERAGE(N15:P15),R15&lt;F15),OR(S15&lt;AVERAGE(N15:P15),S15&lt;F15)),"Yes","No"),"")," ")</f>
        <v xml:space="preserve"> </v>
      </c>
      <c r="Z15" s="145" t="str">
        <f t="shared" si="2"/>
        <v>Not Compliant</v>
      </c>
      <c r="AA15" s="145"/>
      <c r="AB15" s="132">
        <v>4.5</v>
      </c>
    </row>
    <row r="16" spans="1:28" ht="38.25" customHeight="1" x14ac:dyDescent="0.2">
      <c r="A16" s="574"/>
      <c r="B16" s="576" t="s">
        <v>256</v>
      </c>
      <c r="C16" s="399" t="s">
        <v>258</v>
      </c>
      <c r="D16" s="399" t="s">
        <v>261</v>
      </c>
      <c r="E16" s="131" t="s">
        <v>41</v>
      </c>
      <c r="F16" s="389"/>
      <c r="G16" s="390"/>
      <c r="H16" s="124"/>
      <c r="I16" s="119"/>
      <c r="J16" s="119"/>
      <c r="K16" s="119"/>
      <c r="L16" s="119"/>
      <c r="M16" s="119"/>
      <c r="N16" s="119"/>
      <c r="O16" s="119"/>
      <c r="P16" s="119"/>
      <c r="Q16" s="120"/>
      <c r="R16" s="121"/>
      <c r="S16" s="143"/>
      <c r="T16" s="153"/>
      <c r="U16" s="145">
        <f t="shared" ref="U16:U18" si="6">COUNTIF(H16:S16,E16&amp;F16)</f>
        <v>0</v>
      </c>
      <c r="V16" s="145">
        <f t="shared" ref="V16:V18" si="7">COUNTIF(H16:S16,"&gt;=-1")</f>
        <v>0</v>
      </c>
      <c r="W16" s="146" t="str">
        <f t="shared" ref="W16:W18" si="8">IF(V16=0,"No",IF(U16/V16&gt;=0.75,"Yes","No"))</f>
        <v>No</v>
      </c>
      <c r="X16" s="145" t="str">
        <f t="shared" ref="X16:X18" si="9">IF(W16=" "," ",IF(W16="No","Yes","No"))</f>
        <v>Yes</v>
      </c>
      <c r="Y16" s="145" t="str">
        <f t="shared" ref="Y16:Y18" si="10">IFERROR(IF(X16="Yes",IF(AND(OR(Q16&lt;AVERAGE(N16:P16),Q16&lt;F16),OR(R16&lt;AVERAGE(N16:P16),R16&lt;F16),OR(S16&lt;AVERAGE(N16:P16),S16&lt;F16)),"Yes","No"),"")," ")</f>
        <v xml:space="preserve"> </v>
      </c>
      <c r="Z16" s="145" t="str">
        <f t="shared" ref="Z16:Z18" si="11">IF(AND(W16=" ",OR(Y16=" ",Y16=0))," ",IF(W16="Yes","Compliant",IF(Y16="Yes","Compliant","Not Compliant")))</f>
        <v>Not Compliant</v>
      </c>
      <c r="AA16" s="145"/>
      <c r="AB16" s="132">
        <v>4.5</v>
      </c>
    </row>
    <row r="17" spans="1:28" ht="38.25" customHeight="1" x14ac:dyDescent="0.2">
      <c r="A17" s="574"/>
      <c r="B17" s="577"/>
      <c r="C17" s="399" t="s">
        <v>259</v>
      </c>
      <c r="D17" s="399" t="s">
        <v>262</v>
      </c>
      <c r="E17" s="131" t="s">
        <v>41</v>
      </c>
      <c r="F17" s="389"/>
      <c r="G17" s="390"/>
      <c r="H17" s="124"/>
      <c r="I17" s="119"/>
      <c r="J17" s="119"/>
      <c r="K17" s="119"/>
      <c r="L17" s="119"/>
      <c r="M17" s="119"/>
      <c r="N17" s="119"/>
      <c r="O17" s="119"/>
      <c r="P17" s="119"/>
      <c r="Q17" s="120"/>
      <c r="R17" s="121"/>
      <c r="S17" s="143"/>
      <c r="T17" s="153"/>
      <c r="U17" s="145">
        <f t="shared" si="6"/>
        <v>0</v>
      </c>
      <c r="V17" s="145">
        <f t="shared" si="7"/>
        <v>0</v>
      </c>
      <c r="W17" s="146" t="str">
        <f t="shared" si="8"/>
        <v>No</v>
      </c>
      <c r="X17" s="145" t="str">
        <f t="shared" si="9"/>
        <v>Yes</v>
      </c>
      <c r="Y17" s="145" t="str">
        <f t="shared" si="10"/>
        <v xml:space="preserve"> </v>
      </c>
      <c r="Z17" s="145" t="str">
        <f t="shared" si="11"/>
        <v>Not Compliant</v>
      </c>
      <c r="AA17" s="145"/>
      <c r="AB17" s="132">
        <v>4.5</v>
      </c>
    </row>
    <row r="18" spans="1:28" ht="38.25" customHeight="1" x14ac:dyDescent="0.2">
      <c r="A18" s="575"/>
      <c r="B18" s="578"/>
      <c r="C18" s="399" t="s">
        <v>260</v>
      </c>
      <c r="D18" s="399" t="s">
        <v>263</v>
      </c>
      <c r="E18" s="131" t="s">
        <v>41</v>
      </c>
      <c r="F18" s="389"/>
      <c r="G18" s="390"/>
      <c r="H18" s="124"/>
      <c r="I18" s="119"/>
      <c r="J18" s="119"/>
      <c r="K18" s="119"/>
      <c r="L18" s="119"/>
      <c r="M18" s="119"/>
      <c r="N18" s="119"/>
      <c r="O18" s="119"/>
      <c r="P18" s="119"/>
      <c r="Q18" s="120"/>
      <c r="R18" s="121"/>
      <c r="S18" s="143"/>
      <c r="T18" s="153"/>
      <c r="U18" s="145">
        <f t="shared" si="6"/>
        <v>0</v>
      </c>
      <c r="V18" s="145">
        <f t="shared" si="7"/>
        <v>0</v>
      </c>
      <c r="W18" s="146" t="str">
        <f t="shared" si="8"/>
        <v>No</v>
      </c>
      <c r="X18" s="145" t="str">
        <f t="shared" si="9"/>
        <v>Yes</v>
      </c>
      <c r="Y18" s="145" t="str">
        <f t="shared" si="10"/>
        <v xml:space="preserve"> </v>
      </c>
      <c r="Z18" s="145" t="str">
        <f t="shared" si="11"/>
        <v>Not Compliant</v>
      </c>
      <c r="AA18" s="145"/>
      <c r="AB18" s="132">
        <v>4.5</v>
      </c>
    </row>
    <row r="19" spans="1:28" s="72" customFormat="1" ht="7.5" customHeight="1" x14ac:dyDescent="0.2">
      <c r="A19" s="18"/>
      <c r="B19" s="16"/>
      <c r="C19" s="91"/>
      <c r="D19" s="91"/>
      <c r="E19" s="91"/>
      <c r="F19" s="91"/>
      <c r="G19" s="91"/>
      <c r="H19" s="91"/>
      <c r="I19" s="91"/>
      <c r="J19" s="91"/>
      <c r="K19" s="91"/>
      <c r="L19" s="91"/>
      <c r="M19" s="91"/>
      <c r="N19" s="91"/>
      <c r="O19" s="91"/>
      <c r="P19" s="91"/>
      <c r="Q19" s="91"/>
      <c r="U19" s="91"/>
      <c r="V19" s="91"/>
      <c r="W19" s="91"/>
      <c r="X19" s="91"/>
      <c r="Y19" s="91"/>
      <c r="Z19" s="91"/>
      <c r="AA19" s="92"/>
      <c r="AB19" s="93"/>
    </row>
    <row r="20" spans="1:28" ht="20.25" x14ac:dyDescent="0.2">
      <c r="U20" s="563" t="s">
        <v>142</v>
      </c>
      <c r="V20" s="564"/>
      <c r="W20" s="564"/>
      <c r="X20" s="564"/>
      <c r="Y20" s="564"/>
      <c r="Z20" s="564"/>
      <c r="AA20" s="565"/>
    </row>
    <row r="21" spans="1:28" ht="38.25" customHeight="1" x14ac:dyDescent="0.2">
      <c r="U21" s="154"/>
      <c r="V21" s="155" t="s">
        <v>145</v>
      </c>
      <c r="W21" s="155" t="s">
        <v>146</v>
      </c>
      <c r="X21" s="155" t="s">
        <v>147</v>
      </c>
      <c r="Y21" s="155" t="s">
        <v>19</v>
      </c>
      <c r="Z21" s="155" t="s">
        <v>141</v>
      </c>
      <c r="AA21" s="155" t="s">
        <v>144</v>
      </c>
    </row>
    <row r="22" spans="1:28" x14ac:dyDescent="0.2">
      <c r="U22" s="169" t="s">
        <v>32</v>
      </c>
      <c r="V22" s="165">
        <f>SUMPRODUCT(($AA$4:$AA$19="Y")*($W$4:$W$19="Yes"))</f>
        <v>0</v>
      </c>
      <c r="W22" s="145">
        <f>SUMPRODUCT(($AA$4:$AA$19="Y")*($W$4:$W$19&lt;&gt;"Yes"))</f>
        <v>0</v>
      </c>
      <c r="X22" s="157">
        <f>SUMPRODUCT(($AA$4:$AA$19="Y")*($Z$4:$Z$19="Compliant"))</f>
        <v>0</v>
      </c>
      <c r="Y22" s="74">
        <f>COUNTIF(AA$4:AA$19,"Y")</f>
        <v>0</v>
      </c>
      <c r="Z22" s="161" t="e">
        <f>V22/Y22</f>
        <v>#DIV/0!</v>
      </c>
      <c r="AA22" s="156" t="e">
        <f>X22/Y22</f>
        <v>#DIV/0!</v>
      </c>
    </row>
    <row r="23" spans="1:28" x14ac:dyDescent="0.2">
      <c r="U23" s="170">
        <v>4.0999999999999996</v>
      </c>
      <c r="V23" s="166">
        <f t="shared" ref="V23:V33" si="12">SUMPRODUCT(($AB$4:$AB$19=$U23)*($W$4:$W$19="Yes"))</f>
        <v>0</v>
      </c>
      <c r="W23" s="101">
        <f t="shared" ref="W23:W33" si="13">SUMPRODUCT(($AB$4:$AB$19=$U23)*($W$4:$W$19&lt;&gt;"Yes"))</f>
        <v>0</v>
      </c>
      <c r="X23" s="158">
        <f t="shared" ref="X23:X33" si="14">SUMPRODUCT(($AB$4:$AB$19=$U23)*($Z$4:$Z$19="Compliant"))</f>
        <v>0</v>
      </c>
      <c r="Y23" s="172">
        <f t="shared" ref="Y23:Y33" si="15">COUNTIF(AB$4:AB$19,U23)</f>
        <v>0</v>
      </c>
      <c r="Z23" s="162" t="e">
        <f>V23/Y23</f>
        <v>#DIV/0!</v>
      </c>
      <c r="AA23" s="175"/>
    </row>
    <row r="24" spans="1:28" x14ac:dyDescent="0.2">
      <c r="U24" s="170">
        <v>4.2</v>
      </c>
      <c r="V24" s="166">
        <f t="shared" si="12"/>
        <v>0</v>
      </c>
      <c r="W24" s="101">
        <f t="shared" si="13"/>
        <v>0</v>
      </c>
      <c r="X24" s="158">
        <f t="shared" si="14"/>
        <v>0</v>
      </c>
      <c r="Y24" s="172">
        <f t="shared" si="15"/>
        <v>0</v>
      </c>
      <c r="Z24" s="162" t="e">
        <f t="shared" ref="Z24:Z30" si="16">V24/Y24</f>
        <v>#DIV/0!</v>
      </c>
      <c r="AA24" s="175"/>
    </row>
    <row r="25" spans="1:28" x14ac:dyDescent="0.2">
      <c r="U25" s="170" t="s">
        <v>227</v>
      </c>
      <c r="V25" s="166">
        <f t="shared" si="12"/>
        <v>0</v>
      </c>
      <c r="W25" s="101">
        <f t="shared" si="13"/>
        <v>0</v>
      </c>
      <c r="X25" s="158">
        <f t="shared" si="14"/>
        <v>0</v>
      </c>
      <c r="Y25" s="172">
        <f t="shared" si="15"/>
        <v>0</v>
      </c>
      <c r="Z25" s="162" t="e">
        <f t="shared" si="16"/>
        <v>#DIV/0!</v>
      </c>
      <c r="AA25" s="175"/>
    </row>
    <row r="26" spans="1:28" x14ac:dyDescent="0.2">
      <c r="U26" s="170" t="s">
        <v>228</v>
      </c>
      <c r="V26" s="166">
        <f t="shared" si="12"/>
        <v>0</v>
      </c>
      <c r="W26" s="101">
        <f t="shared" si="13"/>
        <v>0</v>
      </c>
      <c r="X26" s="158">
        <f t="shared" si="14"/>
        <v>0</v>
      </c>
      <c r="Y26" s="172">
        <f t="shared" si="15"/>
        <v>0</v>
      </c>
      <c r="Z26" s="162" t="e">
        <f t="shared" si="16"/>
        <v>#DIV/0!</v>
      </c>
      <c r="AA26" s="175"/>
    </row>
    <row r="27" spans="1:28" x14ac:dyDescent="0.2">
      <c r="U27" s="170" t="s">
        <v>229</v>
      </c>
      <c r="V27" s="166">
        <f t="shared" si="12"/>
        <v>0</v>
      </c>
      <c r="W27" s="101">
        <f t="shared" si="13"/>
        <v>0</v>
      </c>
      <c r="X27" s="158">
        <f t="shared" si="14"/>
        <v>0</v>
      </c>
      <c r="Y27" s="172">
        <f t="shared" si="15"/>
        <v>0</v>
      </c>
      <c r="Z27" s="162" t="e">
        <f t="shared" si="16"/>
        <v>#DIV/0!</v>
      </c>
      <c r="AA27" s="175"/>
    </row>
    <row r="28" spans="1:28" x14ac:dyDescent="0.2">
      <c r="U28" s="170" t="s">
        <v>233</v>
      </c>
      <c r="V28" s="166">
        <f t="shared" si="12"/>
        <v>0</v>
      </c>
      <c r="W28" s="101">
        <f t="shared" si="13"/>
        <v>0</v>
      </c>
      <c r="X28" s="158">
        <f t="shared" si="14"/>
        <v>0</v>
      </c>
      <c r="Y28" s="172">
        <f t="shared" si="15"/>
        <v>0</v>
      </c>
      <c r="Z28" s="162" t="e">
        <f t="shared" si="16"/>
        <v>#DIV/0!</v>
      </c>
      <c r="AA28" s="175"/>
    </row>
    <row r="29" spans="1:28" x14ac:dyDescent="0.2">
      <c r="U29" s="170" t="s">
        <v>230</v>
      </c>
      <c r="V29" s="166">
        <f t="shared" si="12"/>
        <v>0</v>
      </c>
      <c r="W29" s="101">
        <f t="shared" si="13"/>
        <v>0</v>
      </c>
      <c r="X29" s="158">
        <f t="shared" si="14"/>
        <v>0</v>
      </c>
      <c r="Y29" s="172">
        <f t="shared" si="15"/>
        <v>0</v>
      </c>
      <c r="Z29" s="162" t="e">
        <f t="shared" si="16"/>
        <v>#DIV/0!</v>
      </c>
      <c r="AA29" s="175"/>
    </row>
    <row r="30" spans="1:28" x14ac:dyDescent="0.2">
      <c r="U30" s="170" t="s">
        <v>231</v>
      </c>
      <c r="V30" s="166">
        <f t="shared" si="12"/>
        <v>0</v>
      </c>
      <c r="W30" s="101">
        <f t="shared" si="13"/>
        <v>0</v>
      </c>
      <c r="X30" s="158">
        <f t="shared" si="14"/>
        <v>0</v>
      </c>
      <c r="Y30" s="172">
        <f t="shared" si="15"/>
        <v>0</v>
      </c>
      <c r="Z30" s="162" t="e">
        <f t="shared" si="16"/>
        <v>#DIV/0!</v>
      </c>
      <c r="AA30" s="175"/>
    </row>
    <row r="31" spans="1:28" x14ac:dyDescent="0.2">
      <c r="U31" s="170" t="s">
        <v>232</v>
      </c>
      <c r="V31" s="167">
        <f t="shared" si="12"/>
        <v>0</v>
      </c>
      <c r="W31" s="98">
        <f t="shared" si="13"/>
        <v>0</v>
      </c>
      <c r="X31" s="159">
        <f t="shared" si="14"/>
        <v>0</v>
      </c>
      <c r="Y31" s="173">
        <f t="shared" si="15"/>
        <v>0</v>
      </c>
      <c r="Z31" s="163" t="e">
        <f>V31/Y31</f>
        <v>#DIV/0!</v>
      </c>
      <c r="AA31" s="176"/>
    </row>
    <row r="32" spans="1:28" x14ac:dyDescent="0.2">
      <c r="U32" s="170" t="s">
        <v>234</v>
      </c>
      <c r="V32" s="167">
        <f t="shared" si="12"/>
        <v>0</v>
      </c>
      <c r="W32" s="98">
        <f t="shared" si="13"/>
        <v>0</v>
      </c>
      <c r="X32" s="159">
        <f t="shared" si="14"/>
        <v>0</v>
      </c>
      <c r="Y32" s="173">
        <f t="shared" si="15"/>
        <v>0</v>
      </c>
      <c r="Z32" s="163" t="e">
        <f>V32/Y32</f>
        <v>#DIV/0!</v>
      </c>
      <c r="AA32" s="176"/>
    </row>
    <row r="33" spans="1:27" x14ac:dyDescent="0.2">
      <c r="U33" s="345">
        <v>4.5</v>
      </c>
      <c r="V33" s="168">
        <f t="shared" si="12"/>
        <v>0</v>
      </c>
      <c r="W33" s="116">
        <f t="shared" si="13"/>
        <v>15</v>
      </c>
      <c r="X33" s="160">
        <f t="shared" si="14"/>
        <v>0</v>
      </c>
      <c r="Y33" s="174">
        <f t="shared" si="15"/>
        <v>15</v>
      </c>
      <c r="Z33" s="164">
        <f>V33/Y33</f>
        <v>0</v>
      </c>
      <c r="AA33" s="177"/>
    </row>
    <row r="34" spans="1:27" ht="13.5" customHeight="1" x14ac:dyDescent="0.2">
      <c r="A34" s="566"/>
      <c r="B34" s="567"/>
      <c r="C34" s="567"/>
      <c r="D34" s="567"/>
      <c r="E34" s="567"/>
      <c r="F34" s="567"/>
      <c r="G34" s="567"/>
    </row>
  </sheetData>
  <mergeCells count="26">
    <mergeCell ref="X2:X3"/>
    <mergeCell ref="Y2:Y3"/>
    <mergeCell ref="U20:AA20"/>
    <mergeCell ref="A34:G34"/>
    <mergeCell ref="B4:B5"/>
    <mergeCell ref="B7:B8"/>
    <mergeCell ref="B9:B10"/>
    <mergeCell ref="B11:B12"/>
    <mergeCell ref="A4:A18"/>
    <mergeCell ref="B16:B18"/>
    <mergeCell ref="A1:AB1"/>
    <mergeCell ref="B2:B3"/>
    <mergeCell ref="C2:C3"/>
    <mergeCell ref="D2:D3"/>
    <mergeCell ref="E2:E3"/>
    <mergeCell ref="F2:F3"/>
    <mergeCell ref="G2:G3"/>
    <mergeCell ref="T2:T3"/>
    <mergeCell ref="AA2:AA3"/>
    <mergeCell ref="AB2:AB3"/>
    <mergeCell ref="Z2:Z3"/>
    <mergeCell ref="H2:S2"/>
    <mergeCell ref="A2:A3"/>
    <mergeCell ref="U2:U3"/>
    <mergeCell ref="V2:V3"/>
    <mergeCell ref="W2:W3"/>
  </mergeCells>
  <phoneticPr fontId="0" type="noConversion"/>
  <conditionalFormatting sqref="W4:Y5 W9:Y13 W15:Y15">
    <cfRule type="cellIs" dxfId="622" priority="201" stopIfTrue="1" operator="equal">
      <formula>"Yes"</formula>
    </cfRule>
    <cfRule type="cellIs" dxfId="621" priority="202" stopIfTrue="1" operator="equal">
      <formula>"No"</formula>
    </cfRule>
  </conditionalFormatting>
  <conditionalFormatting sqref="Z11:AA13 Z4:Z5 Z9:Z13 Z15">
    <cfRule type="cellIs" dxfId="620" priority="203" stopIfTrue="1" operator="equal">
      <formula>"Not Compliant"</formula>
    </cfRule>
    <cfRule type="cellIs" dxfId="619" priority="204" stopIfTrue="1" operator="equal">
      <formula>"Compliant"</formula>
    </cfRule>
  </conditionalFormatting>
  <conditionalFormatting sqref="H11:T11">
    <cfRule type="cellIs" dxfId="618" priority="205" stopIfTrue="1" operator="lessThan">
      <formula>0.88</formula>
    </cfRule>
  </conditionalFormatting>
  <conditionalFormatting sqref="H12:T13">
    <cfRule type="cellIs" dxfId="617" priority="206" stopIfTrue="1" operator="greaterThan">
      <formula>0.04</formula>
    </cfRule>
  </conditionalFormatting>
  <conditionalFormatting sqref="W13:Y13">
    <cfRule type="cellIs" dxfId="616" priority="192" stopIfTrue="1" operator="equal">
      <formula>"Yes"</formula>
    </cfRule>
    <cfRule type="cellIs" dxfId="615" priority="193" stopIfTrue="1" operator="equal">
      <formula>"No"</formula>
    </cfRule>
  </conditionalFormatting>
  <conditionalFormatting sqref="Z13">
    <cfRule type="cellIs" dxfId="614" priority="190" stopIfTrue="1" operator="equal">
      <formula>"Not Compliant"</formula>
    </cfRule>
    <cfRule type="cellIs" dxfId="613" priority="191" stopIfTrue="1" operator="equal">
      <formula>"Compliant"</formula>
    </cfRule>
  </conditionalFormatting>
  <conditionalFormatting sqref="Z12:AA13">
    <cfRule type="cellIs" dxfId="612" priority="186" stopIfTrue="1" operator="equal">
      <formula>"Not Compliant"</formula>
    </cfRule>
    <cfRule type="cellIs" dxfId="611" priority="187" stopIfTrue="1" operator="equal">
      <formula>"Compliant"</formula>
    </cfRule>
  </conditionalFormatting>
  <conditionalFormatting sqref="H12:T12">
    <cfRule type="cellIs" dxfId="610" priority="185" stopIfTrue="1" operator="lessThan">
      <formula>0.88</formula>
    </cfRule>
  </conditionalFormatting>
  <conditionalFormatting sqref="H13:T13">
    <cfRule type="cellIs" dxfId="609" priority="184" stopIfTrue="1" operator="greaterThan">
      <formula>0.04</formula>
    </cfRule>
  </conditionalFormatting>
  <conditionalFormatting sqref="M11:P11">
    <cfRule type="cellIs" dxfId="608" priority="183" stopIfTrue="1" operator="lessThan">
      <formula>0.95</formula>
    </cfRule>
  </conditionalFormatting>
  <conditionalFormatting sqref="W7:Y8">
    <cfRule type="cellIs" dxfId="607" priority="160" stopIfTrue="1" operator="equal">
      <formula>"Yes"</formula>
    </cfRule>
    <cfRule type="cellIs" dxfId="606" priority="161" stopIfTrue="1" operator="equal">
      <formula>"No"</formula>
    </cfRule>
  </conditionalFormatting>
  <conditionalFormatting sqref="Z7:Z8">
    <cfRule type="cellIs" dxfId="605" priority="162" stopIfTrue="1" operator="equal">
      <formula>"Not Compliant"</formula>
    </cfRule>
    <cfRule type="cellIs" dxfId="604" priority="163" stopIfTrue="1" operator="equal">
      <formula>"Compliant"</formula>
    </cfRule>
  </conditionalFormatting>
  <conditionalFormatting sqref="W14:Y14">
    <cfRule type="cellIs" dxfId="603" priority="145" stopIfTrue="1" operator="equal">
      <formula>"Yes"</formula>
    </cfRule>
    <cfRule type="cellIs" dxfId="602" priority="146" stopIfTrue="1" operator="equal">
      <formula>"No"</formula>
    </cfRule>
  </conditionalFormatting>
  <conditionalFormatting sqref="Z14">
    <cfRule type="cellIs" dxfId="601" priority="147" stopIfTrue="1" operator="equal">
      <formula>"Not Compliant"</formula>
    </cfRule>
    <cfRule type="cellIs" dxfId="600" priority="148" stopIfTrue="1" operator="equal">
      <formula>"Compliant"</formula>
    </cfRule>
  </conditionalFormatting>
  <conditionalFormatting sqref="W6:Y6">
    <cfRule type="cellIs" dxfId="599" priority="11" stopIfTrue="1" operator="equal">
      <formula>"Yes"</formula>
    </cfRule>
    <cfRule type="cellIs" dxfId="598" priority="12" stopIfTrue="1" operator="equal">
      <formula>"No"</formula>
    </cfRule>
  </conditionalFormatting>
  <conditionalFormatting sqref="Z6">
    <cfRule type="cellIs" dxfId="597" priority="13" stopIfTrue="1" operator="equal">
      <formula>"Not Compliant"</formula>
    </cfRule>
    <cfRule type="cellIs" dxfId="596" priority="14" stopIfTrue="1" operator="equal">
      <formula>"Compliant"</formula>
    </cfRule>
  </conditionalFormatting>
  <conditionalFormatting sqref="W16:Y18">
    <cfRule type="cellIs" dxfId="595" priority="1" stopIfTrue="1" operator="equal">
      <formula>"Yes"</formula>
    </cfRule>
    <cfRule type="cellIs" dxfId="594" priority="2" stopIfTrue="1" operator="equal">
      <formula>"No"</formula>
    </cfRule>
  </conditionalFormatting>
  <conditionalFormatting sqref="Z16:Z18">
    <cfRule type="cellIs" dxfId="593" priority="3" stopIfTrue="1" operator="equal">
      <formula>"Not Compliant"</formula>
    </cfRule>
    <cfRule type="cellIs" dxfId="592" priority="4" stopIfTrue="1" operator="equal">
      <formula>"Compliant"</formula>
    </cfRule>
  </conditionalFormatting>
  <dataValidations count="4">
    <dataValidation type="list" allowBlank="1" showInputMessage="1" showErrorMessage="1" sqref="T4:T18">
      <formula1>"C, U, I, K, A"</formula1>
    </dataValidation>
    <dataValidation type="list" allowBlank="1" showInputMessage="1" showErrorMessage="1" sqref="AA4:AA18">
      <formula1>"Y,N"</formula1>
    </dataValidation>
    <dataValidation type="list" allowBlank="1" showInputMessage="1" showErrorMessage="1" sqref="E4:E18">
      <formula1>"&lt;, &lt;=, =, &gt;, &gt;="</formula1>
    </dataValidation>
    <dataValidation type="list" allowBlank="1" showInputMessage="1" showErrorMessage="1" sqref="AB4:AB18">
      <formula1>"4.1,4.2,4.3.S,4.3.Q,4.3.R,4.3.E,4.4.S,4.4.Q,4.4.R,4.4.E, 4.5"</formula1>
    </dataValidation>
  </dataValidations>
  <printOptions gridLines="1"/>
  <pageMargins left="0.19685039370078741" right="0.19685039370078741" top="0.51181102362204722" bottom="0.4" header="0.51181102362204722" footer="0.51181102362204722"/>
  <pageSetup paperSize="9" scale="43" fitToHeight="99" orientation="landscape" horizontalDpi="300" verticalDpi="30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T109"/>
  <sheetViews>
    <sheetView showGridLines="0" tabSelected="1" zoomScale="70" zoomScaleNormal="70" zoomScaleSheetLayoutView="50" zoomScalePageLayoutView="90" workbookViewId="0">
      <pane ySplit="3" topLeftCell="A4" activePane="bottomLeft" state="frozenSplit"/>
      <selection pane="bottomLeft" activeCell="L49" sqref="L49"/>
    </sheetView>
  </sheetViews>
  <sheetFormatPr baseColWidth="10" defaultColWidth="9.140625" defaultRowHeight="12.75" x14ac:dyDescent="0.2"/>
  <cols>
    <col min="1" max="1" width="16" style="90" customWidth="1"/>
    <col min="2" max="2" width="21.140625" style="7" customWidth="1"/>
    <col min="3" max="3" width="20.7109375" style="78" customWidth="1"/>
    <col min="4" max="4" width="44.42578125" style="206" customWidth="1"/>
    <col min="5" max="5" width="27.42578125" style="206" customWidth="1"/>
    <col min="6" max="7" width="9.28515625" style="78" customWidth="1"/>
    <col min="8" max="8" width="15" style="78" customWidth="1"/>
    <col min="9" max="18" width="9.42578125" style="78" customWidth="1"/>
    <col min="19" max="20" width="9.42578125" style="15" customWidth="1"/>
    <col min="21" max="21" width="3.42578125" style="15" customWidth="1"/>
    <col min="22" max="22" width="12.42578125" style="15" customWidth="1"/>
    <col min="23" max="23" width="10.7109375" style="15" customWidth="1"/>
    <col min="24" max="24" width="11.28515625" style="15" customWidth="1"/>
    <col min="25" max="25" width="13.42578125" style="15" customWidth="1"/>
    <col min="26" max="26" width="14.140625" style="15" customWidth="1"/>
    <col min="27" max="27" width="18" style="15" customWidth="1"/>
    <col min="28" max="28" width="12.42578125" style="15" customWidth="1"/>
    <col min="29" max="29" width="9.140625" style="75"/>
    <col min="30" max="16384" width="9.140625" style="15"/>
  </cols>
  <sheetData>
    <row r="1" spans="1:72" s="73" customFormat="1" ht="44.25" customHeight="1" x14ac:dyDescent="0.4">
      <c r="A1" s="590" t="s">
        <v>171</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row>
    <row r="2" spans="1:72" s="14" customFormat="1" ht="68.25" customHeight="1" x14ac:dyDescent="0.2">
      <c r="A2" s="591"/>
      <c r="B2" s="582" t="s">
        <v>120</v>
      </c>
      <c r="C2" s="582" t="s">
        <v>219</v>
      </c>
      <c r="D2" s="583" t="s">
        <v>42</v>
      </c>
      <c r="E2" s="583" t="s">
        <v>264</v>
      </c>
      <c r="F2" s="582" t="s">
        <v>39</v>
      </c>
      <c r="G2" s="582" t="s">
        <v>122</v>
      </c>
      <c r="H2" s="582" t="s">
        <v>121</v>
      </c>
      <c r="I2" s="579" t="s">
        <v>143</v>
      </c>
      <c r="J2" s="580"/>
      <c r="K2" s="580"/>
      <c r="L2" s="580"/>
      <c r="M2" s="580"/>
      <c r="N2" s="580"/>
      <c r="O2" s="580"/>
      <c r="P2" s="580"/>
      <c r="Q2" s="580"/>
      <c r="R2" s="580"/>
      <c r="S2" s="580"/>
      <c r="T2" s="581"/>
      <c r="U2" s="558" t="s">
        <v>20</v>
      </c>
      <c r="V2" s="582" t="s">
        <v>123</v>
      </c>
      <c r="W2" s="582" t="s">
        <v>124</v>
      </c>
      <c r="X2" s="582" t="s">
        <v>15</v>
      </c>
      <c r="Y2" s="582" t="s">
        <v>16</v>
      </c>
      <c r="Z2" s="582" t="s">
        <v>17</v>
      </c>
      <c r="AA2" s="582" t="s">
        <v>18</v>
      </c>
      <c r="AB2" s="582" t="s">
        <v>31</v>
      </c>
      <c r="AC2" s="582" t="s">
        <v>125</v>
      </c>
    </row>
    <row r="3" spans="1:72" ht="28.5" customHeight="1" x14ac:dyDescent="0.2">
      <c r="A3" s="592"/>
      <c r="B3" s="583"/>
      <c r="C3" s="583"/>
      <c r="D3" s="586"/>
      <c r="E3" s="586"/>
      <c r="F3" s="583"/>
      <c r="G3" s="583"/>
      <c r="H3" s="583"/>
      <c r="I3" s="102">
        <v>44562</v>
      </c>
      <c r="J3" s="102">
        <v>44593</v>
      </c>
      <c r="K3" s="102">
        <v>44621</v>
      </c>
      <c r="L3" s="102">
        <v>44652</v>
      </c>
      <c r="M3" s="102">
        <v>44682</v>
      </c>
      <c r="N3" s="102">
        <v>44713</v>
      </c>
      <c r="O3" s="102">
        <v>44743</v>
      </c>
      <c r="P3" s="102">
        <v>44774</v>
      </c>
      <c r="Q3" s="102">
        <v>44805</v>
      </c>
      <c r="R3" s="102">
        <v>44835</v>
      </c>
      <c r="S3" s="102">
        <v>44866</v>
      </c>
      <c r="T3" s="102">
        <v>44896</v>
      </c>
      <c r="U3" s="559"/>
      <c r="V3" s="583"/>
      <c r="W3" s="583"/>
      <c r="X3" s="583"/>
      <c r="Y3" s="583"/>
      <c r="Z3" s="583"/>
      <c r="AA3" s="583"/>
      <c r="AB3" s="583"/>
      <c r="AC3" s="583"/>
    </row>
    <row r="4" spans="1:72" ht="62.45" customHeight="1" x14ac:dyDescent="0.2">
      <c r="A4" s="573" t="s">
        <v>163</v>
      </c>
      <c r="B4" s="584" t="s">
        <v>331</v>
      </c>
      <c r="C4" s="404" t="s">
        <v>267</v>
      </c>
      <c r="D4" s="403" t="s">
        <v>149</v>
      </c>
      <c r="E4" s="403" t="s">
        <v>265</v>
      </c>
      <c r="F4" s="209" t="s">
        <v>41</v>
      </c>
      <c r="G4" s="401">
        <v>0.85</v>
      </c>
      <c r="H4" s="405" t="s">
        <v>269</v>
      </c>
      <c r="I4" s="510">
        <v>0.42649999999999999</v>
      </c>
      <c r="J4" s="511">
        <v>0.73799999999999999</v>
      </c>
      <c r="K4" s="511">
        <v>0.85899999999999999</v>
      </c>
      <c r="L4" s="511">
        <v>0.91500000000000004</v>
      </c>
      <c r="M4" s="511">
        <v>0.96299999999999997</v>
      </c>
      <c r="N4" s="511">
        <v>0.86599999999999999</v>
      </c>
      <c r="O4" s="402"/>
      <c r="P4" s="402"/>
      <c r="Q4" s="402"/>
      <c r="R4" s="402"/>
      <c r="S4" s="402"/>
      <c r="T4" s="402"/>
      <c r="U4" s="298"/>
      <c r="V4" s="106">
        <v>7</v>
      </c>
      <c r="W4" s="106">
        <f>COUNTIF(I4:T4,"&gt;=-1")</f>
        <v>6</v>
      </c>
      <c r="X4" s="107" t="str">
        <f>IF(U4="",IF(W4=0,"No",IF(V4/W4&gt;=0.75,"Yes","No")),"No")</f>
        <v>Yes</v>
      </c>
      <c r="Y4" s="106" t="str">
        <f>IF(X4=" "," ",IF(X4="No","Yes","No"))</f>
        <v>No</v>
      </c>
      <c r="Z4" s="106" t="str">
        <f>IFERROR(IF(Y4="Yes",IF(AND(OR(R4&gt;AVERAGE(O4:Q4),R4&gt;G4),OR(S4&gt;AVERAGE(O4:Q4),S4&gt;G4),OR(T4&gt;AVERAGE(O4:Q4),T4&gt;G4)),"Yes","No"),"")," ")</f>
        <v/>
      </c>
      <c r="AA4" s="106" t="str">
        <f>IF(U4="",IF(AND(X4=" ",OR(Z4=" ",Z4=0))," ",IF(X4="Yes","Compliant",IF(Z4="Yes","Compliant","Not Compliant"))),"Not Compliant")</f>
        <v>Compliant</v>
      </c>
      <c r="AB4" s="299" t="s">
        <v>36</v>
      </c>
      <c r="AC4" s="220" t="s">
        <v>227</v>
      </c>
    </row>
    <row r="5" spans="1:72" ht="49.5" customHeight="1" x14ac:dyDescent="0.2">
      <c r="A5" s="574"/>
      <c r="B5" s="585"/>
      <c r="C5" s="387" t="s">
        <v>266</v>
      </c>
      <c r="D5" s="205" t="s">
        <v>150</v>
      </c>
      <c r="E5" s="205" t="s">
        <v>268</v>
      </c>
      <c r="F5" s="181" t="s">
        <v>41</v>
      </c>
      <c r="G5" s="182"/>
      <c r="H5" s="406"/>
      <c r="I5" s="243">
        <v>0.16800000000000004</v>
      </c>
      <c r="J5" s="186">
        <v>8.1500000000000017E-2</v>
      </c>
      <c r="K5" s="182">
        <v>4.9000000000000044E-2</v>
      </c>
      <c r="L5" s="182">
        <v>4.8000000000000043E-2</v>
      </c>
      <c r="M5" s="182">
        <v>3.1000000000000028E-2</v>
      </c>
      <c r="N5" s="182">
        <v>4.7000000000000042E-2</v>
      </c>
      <c r="O5" s="182"/>
      <c r="P5" s="182"/>
      <c r="Q5" s="182"/>
      <c r="R5" s="187"/>
      <c r="S5" s="183"/>
      <c r="T5" s="244"/>
      <c r="U5" s="309"/>
      <c r="V5" s="98">
        <f t="shared" ref="V5:V12" si="0">COUNTIF(I5:T5,F5&amp;G5)</f>
        <v>0</v>
      </c>
      <c r="W5" s="98">
        <f t="shared" ref="W5:W12" si="1">COUNTIF(I5:T5,"&gt;=-1")</f>
        <v>6</v>
      </c>
      <c r="X5" s="99" t="str">
        <f t="shared" ref="X5:X16" si="2">IF(U5="",IF(W5=0,"No",IF(V5/W5&gt;=0.75,"Yes","No")),"No")</f>
        <v>No</v>
      </c>
      <c r="Y5" s="98" t="str">
        <f t="shared" ref="Y5:Y16" si="3">IF(X5=" "," ",IF(X5="No","Yes","No"))</f>
        <v>Yes</v>
      </c>
      <c r="Z5" s="98" t="str">
        <f>IFERROR(IF(Y5="Yes",IF(AND(OR(R5&lt;AVERAGE(O5:Q5),R5&lt;G5),OR(S5&lt;AVERAGE(O5:Q5),S5&lt;G5),OR(T5&lt;AVERAGE(O5:Q5),T5&lt;G5)),"Yes","No"),"")," ")</f>
        <v xml:space="preserve"> </v>
      </c>
      <c r="AA5" s="98" t="str">
        <f t="shared" ref="AA5:AA16" si="4">IF(U5="",IF(AND(X5=" ",OR(Z5=" ",Z5=0))," ",IF(X5="Yes","Compliant",IF(Z5="Yes","Compliant","Not Compliant"))),"Not Compliant")</f>
        <v>Not Compliant</v>
      </c>
      <c r="AB5" s="184" t="s">
        <v>36</v>
      </c>
      <c r="AC5" s="233" t="s">
        <v>227</v>
      </c>
    </row>
    <row r="6" spans="1:72" ht="45.6" customHeight="1" x14ac:dyDescent="0.2">
      <c r="A6" s="574"/>
      <c r="B6" s="585"/>
      <c r="C6" s="387" t="s">
        <v>271</v>
      </c>
      <c r="D6" s="205" t="s">
        <v>182</v>
      </c>
      <c r="E6" s="205" t="s">
        <v>270</v>
      </c>
      <c r="F6" s="181" t="s">
        <v>41</v>
      </c>
      <c r="G6" s="182"/>
      <c r="H6" s="237"/>
      <c r="I6" s="512" t="s">
        <v>360</v>
      </c>
      <c r="J6" s="512" t="s">
        <v>360</v>
      </c>
      <c r="K6" s="512" t="s">
        <v>360</v>
      </c>
      <c r="L6" s="512" t="s">
        <v>360</v>
      </c>
      <c r="M6" s="512" t="s">
        <v>360</v>
      </c>
      <c r="N6" s="512" t="s">
        <v>360</v>
      </c>
      <c r="O6" s="182"/>
      <c r="P6" s="182"/>
      <c r="Q6" s="182"/>
      <c r="R6" s="187"/>
      <c r="S6" s="183"/>
      <c r="T6" s="244"/>
      <c r="U6" s="309"/>
      <c r="V6" s="98">
        <f>COUNTIF(I6:T6,F6&amp;G6)</f>
        <v>0</v>
      </c>
      <c r="W6" s="98">
        <f>COUNTIF(I6:T6,"&gt;=-1")</f>
        <v>0</v>
      </c>
      <c r="X6" s="99" t="str">
        <f>IF(U6="",IF(W6=0,"No",IF(V6/W6&gt;=0.75,"Yes","No")),"No")</f>
        <v>No</v>
      </c>
      <c r="Y6" s="98" t="str">
        <f>IF(X6=" "," ",IF(X6="No","Yes","No"))</f>
        <v>Yes</v>
      </c>
      <c r="Z6" s="98" t="str">
        <f>IFERROR(IF(Y6="Yes",IF(AND(OR(R6&lt;AVERAGE(O6:Q6),R6&lt;G6),OR(S6&lt;AVERAGE(O6:Q6),S6&lt;G6),OR(T6&lt;AVERAGE(O6:Q6),T6&lt;G6)),"Yes","No"),"")," ")</f>
        <v xml:space="preserve"> </v>
      </c>
      <c r="AA6" s="98" t="str">
        <f>IF(U6="",IF(AND(X6=" ",OR(Z6=" ",Z6=0))," ",IF(X6="Yes","Compliant",IF(Z6="Yes","Compliant","Not Compliant"))),"Not Compliant")</f>
        <v>Not Compliant</v>
      </c>
      <c r="AB6" s="98" t="s">
        <v>36</v>
      </c>
      <c r="AC6" s="307" t="s">
        <v>227</v>
      </c>
    </row>
    <row r="7" spans="1:72" ht="48.6" customHeight="1" x14ac:dyDescent="0.2">
      <c r="A7" s="574"/>
      <c r="B7" s="585"/>
      <c r="C7" s="489" t="s">
        <v>272</v>
      </c>
      <c r="D7" s="205" t="s">
        <v>184</v>
      </c>
      <c r="E7" s="205" t="s">
        <v>273</v>
      </c>
      <c r="F7" s="181" t="s">
        <v>40</v>
      </c>
      <c r="G7" s="182"/>
      <c r="H7" s="237"/>
      <c r="I7" s="512" t="s">
        <v>360</v>
      </c>
      <c r="J7" s="512" t="s">
        <v>360</v>
      </c>
      <c r="K7" s="512" t="s">
        <v>360</v>
      </c>
      <c r="L7" s="512" t="s">
        <v>360</v>
      </c>
      <c r="M7" s="512" t="s">
        <v>360</v>
      </c>
      <c r="N7" s="512" t="s">
        <v>360</v>
      </c>
      <c r="O7" s="182"/>
      <c r="P7" s="182"/>
      <c r="Q7" s="182"/>
      <c r="R7" s="187"/>
      <c r="S7" s="183"/>
      <c r="T7" s="244"/>
      <c r="U7" s="309"/>
      <c r="V7" s="98">
        <f>COUNTIF(I7:T7,F7&amp;G7)</f>
        <v>0</v>
      </c>
      <c r="W7" s="98">
        <f>COUNTIF(I7:T7,"&gt;=-1")</f>
        <v>0</v>
      </c>
      <c r="X7" s="99" t="str">
        <f>IF(U7="",IF(W7=0,"No",IF(V7/W7&gt;=0.75,"Yes","No")),"No")</f>
        <v>No</v>
      </c>
      <c r="Y7" s="98" t="str">
        <f>IF(X7=" "," ",IF(X7="No","Yes","No"))</f>
        <v>Yes</v>
      </c>
      <c r="Z7" s="98" t="str">
        <f t="shared" ref="Z7:Z80" si="5">IFERROR(IF(Y7="Yes",IF(AND(OR(R7&gt;AVERAGE(O7:Q7),R7&gt;G7),OR(S7&gt;AVERAGE(O7:Q7),S7&gt;G7),OR(T7&gt;AVERAGE(O7:Q7),T7&gt;G7)),"Yes","No"),"")," ")</f>
        <v xml:space="preserve"> </v>
      </c>
      <c r="AA7" s="98" t="str">
        <f>IF(U7="",IF(AND(X7=" ",OR(Z7=" ",Z7=0))," ",IF(X7="Yes","Compliant",IF(Z7="Yes","Compliant","Not Compliant"))),"Not Compliant")</f>
        <v>Not Compliant</v>
      </c>
      <c r="AB7" s="98" t="s">
        <v>36</v>
      </c>
      <c r="AC7" s="307" t="s">
        <v>228</v>
      </c>
    </row>
    <row r="8" spans="1:72" ht="65.45" customHeight="1" x14ac:dyDescent="0.2">
      <c r="A8" s="574"/>
      <c r="B8" s="585"/>
      <c r="C8" s="490" t="s">
        <v>275</v>
      </c>
      <c r="D8" s="205" t="s">
        <v>193</v>
      </c>
      <c r="E8" s="205" t="s">
        <v>274</v>
      </c>
      <c r="F8" s="181" t="s">
        <v>40</v>
      </c>
      <c r="G8" s="189">
        <v>0.95</v>
      </c>
      <c r="H8" s="237"/>
      <c r="I8" s="243">
        <v>0.95437500000000008</v>
      </c>
      <c r="J8" s="186">
        <v>0.94920000000000004</v>
      </c>
      <c r="K8" s="182">
        <v>0.93666666666666687</v>
      </c>
      <c r="L8" s="182">
        <v>0.92689999999999995</v>
      </c>
      <c r="M8" s="182">
        <v>0.97061728395061697</v>
      </c>
      <c r="N8" s="182">
        <v>0.97061728395061697</v>
      </c>
      <c r="O8" s="182"/>
      <c r="P8" s="182"/>
      <c r="Q8" s="182"/>
      <c r="R8" s="187"/>
      <c r="S8" s="183"/>
      <c r="T8" s="244"/>
      <c r="U8" s="309"/>
      <c r="V8" s="98">
        <f t="shared" si="0"/>
        <v>3</v>
      </c>
      <c r="W8" s="98">
        <f t="shared" si="1"/>
        <v>6</v>
      </c>
      <c r="X8" s="99" t="str">
        <f t="shared" si="2"/>
        <v>No</v>
      </c>
      <c r="Y8" s="98" t="str">
        <f t="shared" si="3"/>
        <v>Yes</v>
      </c>
      <c r="Z8" s="98" t="str">
        <f>IFERROR(IF(Y8="Yes",IF(AND(OR((R8)&gt;AVERAGE(O8:Q8),(R8)&gt;G8),OR((S8)&gt;AVERAGE(O8:Q8),(S8)&gt;G8),OR((T8)&gt;AVERAGE(O8:Q8),(T8)&gt;G8)),"Yes","No"),"")," ")</f>
        <v xml:space="preserve"> </v>
      </c>
      <c r="AA8" s="98" t="str">
        <f t="shared" si="4"/>
        <v>Not Compliant</v>
      </c>
      <c r="AB8" s="98" t="s">
        <v>36</v>
      </c>
      <c r="AC8" s="307" t="s">
        <v>228</v>
      </c>
    </row>
    <row r="9" spans="1:72" ht="71.45" customHeight="1" x14ac:dyDescent="0.2">
      <c r="A9" s="574"/>
      <c r="B9" s="585"/>
      <c r="C9" s="490" t="s">
        <v>277</v>
      </c>
      <c r="D9" s="205" t="s">
        <v>151</v>
      </c>
      <c r="E9" s="370" t="s">
        <v>276</v>
      </c>
      <c r="F9" s="181" t="s">
        <v>40</v>
      </c>
      <c r="G9" s="189">
        <v>0.95</v>
      </c>
      <c r="H9" s="234"/>
      <c r="I9" s="245">
        <v>0.93640625000000022</v>
      </c>
      <c r="J9" s="182">
        <v>0.90080000000000005</v>
      </c>
      <c r="K9" s="182">
        <v>0.90483333333333305</v>
      </c>
      <c r="L9" s="182">
        <v>0.89319999999999999</v>
      </c>
      <c r="M9" s="182">
        <v>0.95037037037036998</v>
      </c>
      <c r="N9" s="182">
        <v>0.95037037037036998</v>
      </c>
      <c r="O9" s="182"/>
      <c r="P9" s="182"/>
      <c r="Q9" s="182"/>
      <c r="R9" s="182"/>
      <c r="S9" s="182"/>
      <c r="T9" s="237"/>
      <c r="U9" s="243"/>
      <c r="V9" s="98">
        <f t="shared" si="0"/>
        <v>2</v>
      </c>
      <c r="W9" s="98">
        <f t="shared" si="1"/>
        <v>6</v>
      </c>
      <c r="X9" s="99" t="str">
        <f t="shared" si="2"/>
        <v>No</v>
      </c>
      <c r="Y9" s="98" t="str">
        <f t="shared" si="3"/>
        <v>Yes</v>
      </c>
      <c r="Z9" s="98" t="str">
        <f>IFERROR(IF(Y9="Yes",IF(AND(OR((R9)&gt;AVERAGE(O9:Q9),(R9)&gt;G9),OR((S9)&gt;AVERAGE(O9:Q9),(S9)&gt;G9),OR((T9)&gt;AVERAGE(O9:Q9),(T9)&gt;G9)),"Yes","No"),"")," ")</f>
        <v xml:space="preserve"> </v>
      </c>
      <c r="AA9" s="98" t="str">
        <f t="shared" si="4"/>
        <v>Not Compliant</v>
      </c>
      <c r="AB9" s="98" t="s">
        <v>36</v>
      </c>
      <c r="AC9" s="307" t="s">
        <v>228</v>
      </c>
    </row>
    <row r="10" spans="1:72" ht="83.1" customHeight="1" x14ac:dyDescent="0.2">
      <c r="A10" s="574"/>
      <c r="B10" s="585"/>
      <c r="C10" s="490" t="s">
        <v>278</v>
      </c>
      <c r="D10" s="205" t="s">
        <v>152</v>
      </c>
      <c r="E10" s="205" t="s">
        <v>279</v>
      </c>
      <c r="F10" s="181" t="s">
        <v>40</v>
      </c>
      <c r="G10" s="189">
        <v>0.995</v>
      </c>
      <c r="H10" s="234"/>
      <c r="I10" s="245">
        <v>0.99484375000000003</v>
      </c>
      <c r="J10" s="182">
        <v>0.98260000000000003</v>
      </c>
      <c r="K10" s="182">
        <v>1</v>
      </c>
      <c r="L10" s="182">
        <v>0.98440000000000005</v>
      </c>
      <c r="M10" s="182">
        <v>0.99074074074074103</v>
      </c>
      <c r="N10" s="182">
        <v>0.99074074074074103</v>
      </c>
      <c r="O10" s="182"/>
      <c r="P10" s="182"/>
      <c r="Q10" s="182"/>
      <c r="R10" s="182"/>
      <c r="S10" s="182"/>
      <c r="T10" s="237"/>
      <c r="U10" s="243"/>
      <c r="V10" s="98">
        <f t="shared" si="0"/>
        <v>1</v>
      </c>
      <c r="W10" s="98">
        <f t="shared" si="1"/>
        <v>6</v>
      </c>
      <c r="X10" s="99" t="str">
        <f t="shared" si="2"/>
        <v>No</v>
      </c>
      <c r="Y10" s="98" t="str">
        <f t="shared" si="3"/>
        <v>Yes</v>
      </c>
      <c r="Z10" s="98" t="str">
        <f>IFERROR(IF(Y10="Yes",IF(AND(OR((R10)&gt;AVERAGE(O10:Q10),(R10)&gt;G10),OR((S10)&gt;AVERAGE(O10:Q10),(S10)&gt;G10),OR((T10)&gt;AVERAGE(O10:Q10),(T10)&gt;G10)),"Yes","No"),"")," ")</f>
        <v xml:space="preserve"> </v>
      </c>
      <c r="AA10" s="98" t="str">
        <f t="shared" si="4"/>
        <v>Not Compliant</v>
      </c>
      <c r="AB10" s="98" t="s">
        <v>36</v>
      </c>
      <c r="AC10" s="307" t="s">
        <v>228</v>
      </c>
    </row>
    <row r="11" spans="1:72" ht="74.099999999999994" customHeight="1" x14ac:dyDescent="0.2">
      <c r="A11" s="574"/>
      <c r="B11" s="585"/>
      <c r="C11" s="491" t="s">
        <v>22</v>
      </c>
      <c r="D11" s="205" t="s">
        <v>175</v>
      </c>
      <c r="E11" s="205" t="s">
        <v>280</v>
      </c>
      <c r="F11" s="181" t="s">
        <v>40</v>
      </c>
      <c r="G11" s="189"/>
      <c r="H11" s="234"/>
      <c r="I11" s="245"/>
      <c r="J11" s="182"/>
      <c r="K11" s="182"/>
      <c r="L11" s="182"/>
      <c r="M11" s="182"/>
      <c r="N11" s="182"/>
      <c r="O11" s="182"/>
      <c r="P11" s="182"/>
      <c r="Q11" s="182"/>
      <c r="R11" s="182"/>
      <c r="S11" s="182"/>
      <c r="T11" s="237"/>
      <c r="U11" s="243"/>
      <c r="V11" s="98">
        <f t="shared" si="0"/>
        <v>0</v>
      </c>
      <c r="W11" s="98">
        <f t="shared" si="1"/>
        <v>0</v>
      </c>
      <c r="X11" s="99" t="str">
        <f t="shared" si="2"/>
        <v>No</v>
      </c>
      <c r="Y11" s="98" t="str">
        <f t="shared" si="3"/>
        <v>Yes</v>
      </c>
      <c r="Z11" s="98" t="str">
        <f t="shared" si="5"/>
        <v xml:space="preserve"> </v>
      </c>
      <c r="AA11" s="98" t="str">
        <f t="shared" si="4"/>
        <v>Not Compliant</v>
      </c>
      <c r="AB11" s="98" t="s">
        <v>36</v>
      </c>
      <c r="AC11" s="307" t="s">
        <v>228</v>
      </c>
    </row>
    <row r="12" spans="1:72" ht="78" customHeight="1" x14ac:dyDescent="0.2">
      <c r="A12" s="574"/>
      <c r="B12" s="585"/>
      <c r="C12" s="491" t="s">
        <v>281</v>
      </c>
      <c r="D12" s="392" t="s">
        <v>283</v>
      </c>
      <c r="E12" s="392" t="s">
        <v>282</v>
      </c>
      <c r="F12" s="181" t="s">
        <v>40</v>
      </c>
      <c r="G12" s="189"/>
      <c r="H12" s="234"/>
      <c r="I12" s="245"/>
      <c r="J12" s="182"/>
      <c r="K12" s="182"/>
      <c r="L12" s="182"/>
      <c r="M12" s="182"/>
      <c r="N12" s="182"/>
      <c r="O12" s="182"/>
      <c r="P12" s="182"/>
      <c r="Q12" s="182"/>
      <c r="R12" s="182"/>
      <c r="S12" s="182"/>
      <c r="T12" s="237"/>
      <c r="U12" s="243"/>
      <c r="V12" s="98">
        <f t="shared" si="0"/>
        <v>0</v>
      </c>
      <c r="W12" s="98">
        <f t="shared" si="1"/>
        <v>0</v>
      </c>
      <c r="X12" s="99" t="str">
        <f t="shared" si="2"/>
        <v>No</v>
      </c>
      <c r="Y12" s="98" t="str">
        <f t="shared" si="3"/>
        <v>Yes</v>
      </c>
      <c r="Z12" s="98" t="str">
        <f t="shared" si="5"/>
        <v xml:space="preserve"> </v>
      </c>
      <c r="AA12" s="98" t="str">
        <f t="shared" si="4"/>
        <v>Not Compliant</v>
      </c>
      <c r="AB12" s="98" t="s">
        <v>36</v>
      </c>
      <c r="AC12" s="307" t="s">
        <v>229</v>
      </c>
    </row>
    <row r="13" spans="1:72" ht="37.5" customHeight="1" x14ac:dyDescent="0.2">
      <c r="A13" s="574"/>
      <c r="B13" s="585"/>
      <c r="C13" s="180" t="s">
        <v>6</v>
      </c>
      <c r="D13" s="313" t="s">
        <v>21</v>
      </c>
      <c r="E13" s="407" t="s">
        <v>284</v>
      </c>
      <c r="F13" s="181"/>
      <c r="G13" s="181"/>
      <c r="H13" s="233"/>
      <c r="I13" s="517">
        <v>99998</v>
      </c>
      <c r="J13" s="516">
        <v>75049</v>
      </c>
      <c r="K13" s="516">
        <v>79895</v>
      </c>
      <c r="L13" s="516">
        <v>83929</v>
      </c>
      <c r="M13" s="516">
        <v>79549</v>
      </c>
      <c r="N13" s="516">
        <v>76696</v>
      </c>
      <c r="O13" s="190"/>
      <c r="P13" s="190"/>
      <c r="Q13" s="190"/>
      <c r="R13" s="191"/>
      <c r="S13" s="192"/>
      <c r="T13" s="247"/>
      <c r="U13" s="310"/>
      <c r="V13" s="193"/>
      <c r="W13" s="193"/>
      <c r="X13" s="193"/>
      <c r="Y13" s="193"/>
      <c r="Z13" s="193" t="str">
        <f t="shared" si="5"/>
        <v/>
      </c>
      <c r="AA13" s="193"/>
      <c r="AB13" s="193"/>
      <c r="AC13" s="308"/>
    </row>
    <row r="14" spans="1:72" ht="62.1" customHeight="1" x14ac:dyDescent="0.2">
      <c r="A14" s="574"/>
      <c r="B14" s="585"/>
      <c r="C14" s="408" t="s">
        <v>286</v>
      </c>
      <c r="D14" s="205" t="s">
        <v>61</v>
      </c>
      <c r="E14" s="205" t="s">
        <v>285</v>
      </c>
      <c r="F14" s="181" t="s">
        <v>40</v>
      </c>
      <c r="G14" s="181"/>
      <c r="H14" s="233"/>
      <c r="I14" s="520">
        <v>0.86838430140425704</v>
      </c>
      <c r="J14" s="521">
        <v>0.8896729304106118</v>
      </c>
      <c r="K14" s="521">
        <v>0.84508037710118633</v>
      </c>
      <c r="L14" s="521">
        <v>0.88384334802355258</v>
      </c>
      <c r="M14" s="521">
        <v>0.89027383521705428</v>
      </c>
      <c r="N14" s="521">
        <v>0.90310598496643801</v>
      </c>
      <c r="O14" s="190"/>
      <c r="P14" s="190"/>
      <c r="Q14" s="190"/>
      <c r="R14" s="191"/>
      <c r="S14" s="192"/>
      <c r="T14" s="247"/>
      <c r="U14" s="310"/>
      <c r="V14" s="98">
        <f t="shared" ref="V14:V16" si="6">COUNTIF(I14:T14,F14&amp;G14)</f>
        <v>0</v>
      </c>
      <c r="W14" s="98">
        <f t="shared" ref="W14:W16" si="7">COUNTIF(I14:T14,"&gt;=-1")</f>
        <v>6</v>
      </c>
      <c r="X14" s="99" t="str">
        <f t="shared" si="2"/>
        <v>No</v>
      </c>
      <c r="Y14" s="98" t="str">
        <f t="shared" si="3"/>
        <v>Yes</v>
      </c>
      <c r="Z14" s="98" t="str">
        <f t="shared" si="5"/>
        <v xml:space="preserve"> </v>
      </c>
      <c r="AA14" s="98" t="str">
        <f t="shared" si="4"/>
        <v>Not Compliant</v>
      </c>
      <c r="AB14" s="98" t="s">
        <v>36</v>
      </c>
      <c r="AC14" s="307" t="s">
        <v>233</v>
      </c>
    </row>
    <row r="15" spans="1:72" ht="54" customHeight="1" x14ac:dyDescent="0.2">
      <c r="A15" s="574"/>
      <c r="B15" s="585"/>
      <c r="C15" s="408" t="s">
        <v>287</v>
      </c>
      <c r="D15" s="205" t="s">
        <v>154</v>
      </c>
      <c r="E15" s="392" t="s">
        <v>288</v>
      </c>
      <c r="F15" s="181" t="s">
        <v>41</v>
      </c>
      <c r="G15" s="181"/>
      <c r="H15" s="233"/>
      <c r="I15" s="515">
        <v>187.39851558104019</v>
      </c>
      <c r="J15" s="516">
        <v>196.73075495508871</v>
      </c>
      <c r="K15" s="516">
        <v>230.15038846449158</v>
      </c>
      <c r="L15" s="516">
        <v>201.47200167411401</v>
      </c>
      <c r="M15" s="516">
        <v>197.05339544141427</v>
      </c>
      <c r="N15" s="516">
        <v>191.26919527882217</v>
      </c>
      <c r="O15" s="190"/>
      <c r="P15" s="190"/>
      <c r="Q15" s="190"/>
      <c r="R15" s="191"/>
      <c r="S15" s="192"/>
      <c r="T15" s="247"/>
      <c r="U15" s="310"/>
      <c r="V15" s="98">
        <f t="shared" si="6"/>
        <v>0</v>
      </c>
      <c r="W15" s="98">
        <f t="shared" si="7"/>
        <v>6</v>
      </c>
      <c r="X15" s="99" t="str">
        <f t="shared" si="2"/>
        <v>No</v>
      </c>
      <c r="Y15" s="98" t="str">
        <f t="shared" si="3"/>
        <v>Yes</v>
      </c>
      <c r="Z15" s="98" t="str">
        <f>IFERROR(IF(Y15="Yes",IF(AND(OR(R15&lt;AVERAGE(O15:Q15),R15&lt;G15),OR(S15&lt;AVERAGE(O15:Q15),S15&lt;G15),OR(T15&lt;AVERAGE(O15:Q15),T15&lt;G15)),"Yes","No"),"")," ")</f>
        <v xml:space="preserve"> </v>
      </c>
      <c r="AA15" s="98" t="str">
        <f t="shared" si="4"/>
        <v>Not Compliant</v>
      </c>
      <c r="AB15" s="98" t="s">
        <v>36</v>
      </c>
      <c r="AC15" s="307" t="s">
        <v>233</v>
      </c>
    </row>
    <row r="16" spans="1:72" ht="64.5" customHeight="1" x14ac:dyDescent="0.2">
      <c r="A16" s="574"/>
      <c r="B16" s="585"/>
      <c r="C16" s="391" t="s">
        <v>13</v>
      </c>
      <c r="D16" s="205" t="s">
        <v>56</v>
      </c>
      <c r="E16" s="392" t="s">
        <v>289</v>
      </c>
      <c r="F16" s="181" t="s">
        <v>40</v>
      </c>
      <c r="G16" s="194"/>
      <c r="H16" s="238"/>
      <c r="I16" s="243">
        <v>0.88400822187432149</v>
      </c>
      <c r="J16" s="182">
        <v>0.7181651203111391</v>
      </c>
      <c r="K16" s="182">
        <v>0.70087921671721709</v>
      </c>
      <c r="L16" s="182">
        <v>0.64998282807471586</v>
      </c>
      <c r="M16" s="182">
        <v>0.57033228539341596</v>
      </c>
      <c r="N16" s="182">
        <v>0.56359238936723599</v>
      </c>
      <c r="O16" s="195"/>
      <c r="P16" s="195"/>
      <c r="Q16" s="195"/>
      <c r="R16" s="187"/>
      <c r="S16" s="183"/>
      <c r="T16" s="244"/>
      <c r="U16" s="309"/>
      <c r="V16" s="98">
        <f t="shared" si="6"/>
        <v>0</v>
      </c>
      <c r="W16" s="98">
        <f t="shared" si="7"/>
        <v>6</v>
      </c>
      <c r="X16" s="99" t="str">
        <f t="shared" si="2"/>
        <v>No</v>
      </c>
      <c r="Y16" s="98" t="str">
        <f t="shared" si="3"/>
        <v>Yes</v>
      </c>
      <c r="Z16" s="98" t="str">
        <f t="shared" si="5"/>
        <v xml:space="preserve"> </v>
      </c>
      <c r="AA16" s="98" t="str">
        <f t="shared" si="4"/>
        <v>Not Compliant</v>
      </c>
      <c r="AB16" s="98" t="s">
        <v>36</v>
      </c>
      <c r="AC16" s="311" t="s">
        <v>233</v>
      </c>
    </row>
    <row r="17" spans="1:29" ht="60" customHeight="1" x14ac:dyDescent="0.2">
      <c r="A17" s="574"/>
      <c r="B17" s="584" t="s">
        <v>332</v>
      </c>
      <c r="C17" s="404" t="s">
        <v>267</v>
      </c>
      <c r="D17" s="403" t="s">
        <v>149</v>
      </c>
      <c r="E17" s="403" t="s">
        <v>290</v>
      </c>
      <c r="F17" s="209" t="s">
        <v>41</v>
      </c>
      <c r="G17" s="401" t="s">
        <v>291</v>
      </c>
      <c r="H17" s="405" t="s">
        <v>269</v>
      </c>
      <c r="I17" s="513">
        <v>0.56599999999999995</v>
      </c>
      <c r="J17" s="511">
        <v>0.69599999999999995</v>
      </c>
      <c r="K17" s="511">
        <v>0.72</v>
      </c>
      <c r="L17" s="511">
        <v>0.85599999999999998</v>
      </c>
      <c r="M17" s="511">
        <v>0.94699999999999995</v>
      </c>
      <c r="N17" s="511">
        <v>0.86599999999999999</v>
      </c>
      <c r="O17" s="402"/>
      <c r="P17" s="402"/>
      <c r="Q17" s="402"/>
      <c r="R17" s="402"/>
      <c r="S17" s="402"/>
      <c r="T17" s="402"/>
      <c r="U17" s="298"/>
      <c r="V17" s="106">
        <v>7</v>
      </c>
      <c r="W17" s="106">
        <f>COUNTIF(I17:T17,"&gt;=-1")</f>
        <v>6</v>
      </c>
      <c r="X17" s="107" t="str">
        <f>IF(U17="",IF(W17=0,"No",IF(V17/W17&gt;=0.75,"Yes","No")),"No")</f>
        <v>Yes</v>
      </c>
      <c r="Y17" s="106" t="str">
        <f>IF(X17=" "," ",IF(X17="No","Yes","No"))</f>
        <v>No</v>
      </c>
      <c r="Z17" s="106" t="str">
        <f>IFERROR(IF(Y17="Yes",IF(AND(OR(R17&gt;AVERAGE(O17:Q17),R17&gt;G17),OR(S17&gt;AVERAGE(O17:Q17),S17&gt;G17),OR(T17&gt;AVERAGE(O17:Q17),T17&gt;G17)),"Yes","No"),"")," ")</f>
        <v/>
      </c>
      <c r="AA17" s="106" t="str">
        <f>IF(U17="",IF(AND(X17=" ",OR(Z17=" ",Z17=0))," ",IF(X17="Yes","Compliant",IF(Z17="Yes","Compliant","Not Compliant"))),"Not Compliant")</f>
        <v>Compliant</v>
      </c>
      <c r="AB17" s="299" t="s">
        <v>36</v>
      </c>
      <c r="AC17" s="220" t="s">
        <v>227</v>
      </c>
    </row>
    <row r="18" spans="1:29" ht="33.75" customHeight="1" x14ac:dyDescent="0.2">
      <c r="A18" s="574"/>
      <c r="B18" s="585"/>
      <c r="C18" s="387" t="s">
        <v>266</v>
      </c>
      <c r="D18" s="205" t="s">
        <v>150</v>
      </c>
      <c r="E18" s="205" t="s">
        <v>268</v>
      </c>
      <c r="F18" s="181" t="s">
        <v>41</v>
      </c>
      <c r="G18" s="182"/>
      <c r="H18" s="406"/>
      <c r="I18" s="243">
        <v>0.16800000000000004</v>
      </c>
      <c r="J18" s="186">
        <v>8.1500000000000017E-2</v>
      </c>
      <c r="K18" s="182">
        <v>4.9000000000000044E-2</v>
      </c>
      <c r="L18" s="182">
        <v>4.8000000000000043E-2</v>
      </c>
      <c r="M18" s="182">
        <v>3.1000000000000028E-2</v>
      </c>
      <c r="N18" s="182">
        <v>4.7000000000000042E-2</v>
      </c>
      <c r="O18" s="182"/>
      <c r="P18" s="182"/>
      <c r="Q18" s="182"/>
      <c r="R18" s="187"/>
      <c r="S18" s="183"/>
      <c r="T18" s="244"/>
      <c r="U18" s="309"/>
      <c r="V18" s="98">
        <f t="shared" ref="V18" si="8">COUNTIF(I18:T18,F18&amp;G18)</f>
        <v>0</v>
      </c>
      <c r="W18" s="98">
        <f t="shared" ref="W18" si="9">COUNTIF(I18:T18,"&gt;=-1")</f>
        <v>6</v>
      </c>
      <c r="X18" s="99" t="str">
        <f t="shared" ref="X18" si="10">IF(U18="",IF(W18=0,"No",IF(V18/W18&gt;=0.75,"Yes","No")),"No")</f>
        <v>No</v>
      </c>
      <c r="Y18" s="98" t="str">
        <f t="shared" ref="Y18" si="11">IF(X18=" "," ",IF(X18="No","Yes","No"))</f>
        <v>Yes</v>
      </c>
      <c r="Z18" s="98" t="str">
        <f>IFERROR(IF(Y18="Yes",IF(AND(OR(R18&lt;AVERAGE(O18:Q18),R18&lt;G18),OR(S18&lt;AVERAGE(O18:Q18),S18&lt;G18),OR(T18&lt;AVERAGE(O18:Q18),T18&lt;G18)),"Yes","No"),"")," ")</f>
        <v xml:space="preserve"> </v>
      </c>
      <c r="AA18" s="98" t="str">
        <f t="shared" ref="AA18" si="12">IF(U18="",IF(AND(X18=" ",OR(Z18=" ",Z18=0))," ",IF(X18="Yes","Compliant",IF(Z18="Yes","Compliant","Not Compliant"))),"Not Compliant")</f>
        <v>Not Compliant</v>
      </c>
      <c r="AB18" s="184" t="s">
        <v>36</v>
      </c>
      <c r="AC18" s="233" t="s">
        <v>227</v>
      </c>
    </row>
    <row r="19" spans="1:29" ht="60" customHeight="1" x14ac:dyDescent="0.2">
      <c r="A19" s="574"/>
      <c r="B19" s="585"/>
      <c r="C19" s="489" t="s">
        <v>271</v>
      </c>
      <c r="D19" s="205" t="s">
        <v>182</v>
      </c>
      <c r="E19" s="205" t="s">
        <v>270</v>
      </c>
      <c r="F19" s="181" t="s">
        <v>41</v>
      </c>
      <c r="G19" s="182"/>
      <c r="H19" s="237"/>
      <c r="I19" s="512" t="s">
        <v>360</v>
      </c>
      <c r="J19" s="512" t="s">
        <v>360</v>
      </c>
      <c r="K19" s="512" t="s">
        <v>360</v>
      </c>
      <c r="L19" s="512" t="s">
        <v>360</v>
      </c>
      <c r="M19" s="512" t="s">
        <v>360</v>
      </c>
      <c r="N19" s="512" t="s">
        <v>360</v>
      </c>
      <c r="O19" s="182"/>
      <c r="P19" s="182"/>
      <c r="Q19" s="182"/>
      <c r="R19" s="187"/>
      <c r="S19" s="183"/>
      <c r="T19" s="244"/>
      <c r="U19" s="309"/>
      <c r="V19" s="98">
        <f>COUNTIF(I19:T19,F19&amp;G19)</f>
        <v>0</v>
      </c>
      <c r="W19" s="98">
        <f>COUNTIF(I19:T19,"&gt;=-1")</f>
        <v>0</v>
      </c>
      <c r="X19" s="99" t="str">
        <f>IF(U19="",IF(W19=0,"No",IF(V19/W19&gt;=0.75,"Yes","No")),"No")</f>
        <v>No</v>
      </c>
      <c r="Y19" s="98" t="str">
        <f>IF(X19=" "," ",IF(X19="No","Yes","No"))</f>
        <v>Yes</v>
      </c>
      <c r="Z19" s="98" t="str">
        <f>IFERROR(IF(Y19="Yes",IF(AND(OR(R19&lt;AVERAGE(O19:Q19),R19&lt;G19),OR(S19&lt;AVERAGE(O19:Q19),S19&lt;G19),OR(T19&lt;AVERAGE(O19:Q19),T19&lt;G19)),"Yes","No"),"")," ")</f>
        <v xml:space="preserve"> </v>
      </c>
      <c r="AA19" s="98" t="str">
        <f>IF(U19="",IF(AND(X19=" ",OR(Z19=" ",Z19=0))," ",IF(X19="Yes","Compliant",IF(Z19="Yes","Compliant","Not Compliant"))),"Not Compliant")</f>
        <v>Not Compliant</v>
      </c>
      <c r="AB19" s="98" t="s">
        <v>36</v>
      </c>
      <c r="AC19" s="307" t="s">
        <v>227</v>
      </c>
    </row>
    <row r="20" spans="1:29" ht="38.1" customHeight="1" x14ac:dyDescent="0.2">
      <c r="A20" s="574"/>
      <c r="B20" s="585"/>
      <c r="C20" s="492" t="s">
        <v>272</v>
      </c>
      <c r="D20" s="205" t="s">
        <v>184</v>
      </c>
      <c r="E20" s="205" t="s">
        <v>273</v>
      </c>
      <c r="F20" s="181" t="s">
        <v>40</v>
      </c>
      <c r="G20" s="182"/>
      <c r="H20" s="237"/>
      <c r="I20" s="512" t="s">
        <v>360</v>
      </c>
      <c r="J20" s="512" t="s">
        <v>360</v>
      </c>
      <c r="K20" s="512" t="s">
        <v>360</v>
      </c>
      <c r="L20" s="512" t="s">
        <v>360</v>
      </c>
      <c r="M20" s="512" t="s">
        <v>360</v>
      </c>
      <c r="N20" s="512" t="s">
        <v>360</v>
      </c>
      <c r="O20" s="182"/>
      <c r="P20" s="182"/>
      <c r="Q20" s="182"/>
      <c r="R20" s="187"/>
      <c r="S20" s="183"/>
      <c r="T20" s="244"/>
      <c r="U20" s="309"/>
      <c r="V20" s="98">
        <f>COUNTIF(I20:T20,F20&amp;G20)</f>
        <v>0</v>
      </c>
      <c r="W20" s="98">
        <f>COUNTIF(I20:T20,"&gt;=-1")</f>
        <v>0</v>
      </c>
      <c r="X20" s="99" t="str">
        <f>IF(U20="",IF(W20=0,"No",IF(V20/W20&gt;=0.75,"Yes","No")),"No")</f>
        <v>No</v>
      </c>
      <c r="Y20" s="98" t="str">
        <f>IF(X20=" "," ",IF(X20="No","Yes","No"))</f>
        <v>Yes</v>
      </c>
      <c r="Z20" s="98" t="str">
        <f t="shared" ref="Z20" si="13">IFERROR(IF(Y20="Yes",IF(AND(OR(R20&gt;AVERAGE(O20:Q20),R20&gt;G20),OR(S20&gt;AVERAGE(O20:Q20),S20&gt;G20),OR(T20&gt;AVERAGE(O20:Q20),T20&gt;G20)),"Yes","No"),"")," ")</f>
        <v xml:space="preserve"> </v>
      </c>
      <c r="AA20" s="98" t="str">
        <f>IF(U20="",IF(AND(X20=" ",OR(Z20=" ",Z20=0))," ",IF(X20="Yes","Compliant",IF(Z20="Yes","Compliant","Not Compliant"))),"Not Compliant")</f>
        <v>Not Compliant</v>
      </c>
      <c r="AB20" s="98" t="s">
        <v>36</v>
      </c>
      <c r="AC20" s="307" t="s">
        <v>228</v>
      </c>
    </row>
    <row r="21" spans="1:29" ht="60.6" customHeight="1" x14ac:dyDescent="0.2">
      <c r="A21" s="574"/>
      <c r="B21" s="585"/>
      <c r="C21" s="490" t="s">
        <v>275</v>
      </c>
      <c r="D21" s="205" t="s">
        <v>193</v>
      </c>
      <c r="E21" s="205" t="s">
        <v>274</v>
      </c>
      <c r="F21" s="181" t="s">
        <v>40</v>
      </c>
      <c r="G21" s="189">
        <v>0.95</v>
      </c>
      <c r="H21" s="237"/>
      <c r="I21" s="243">
        <v>0.95437500000000008</v>
      </c>
      <c r="J21" s="186">
        <v>0.94920000000000004</v>
      </c>
      <c r="K21" s="182">
        <v>0.93666666666666687</v>
      </c>
      <c r="L21" s="182">
        <v>0.92689999999999995</v>
      </c>
      <c r="M21" s="182">
        <v>0.97061728395061697</v>
      </c>
      <c r="N21" s="182">
        <v>0.97061728395061697</v>
      </c>
      <c r="O21" s="182"/>
      <c r="P21" s="182"/>
      <c r="Q21" s="182"/>
      <c r="R21" s="187"/>
      <c r="S21" s="183"/>
      <c r="T21" s="244"/>
      <c r="U21" s="309"/>
      <c r="V21" s="98">
        <f t="shared" ref="V21:V25" si="14">COUNTIF(I21:T21,F21&amp;G21)</f>
        <v>3</v>
      </c>
      <c r="W21" s="98">
        <f t="shared" ref="W21:W25" si="15">COUNTIF(I21:T21,"&gt;=-1")</f>
        <v>6</v>
      </c>
      <c r="X21" s="99" t="str">
        <f t="shared" ref="X21:X25" si="16">IF(U21="",IF(W21=0,"No",IF(V21/W21&gt;=0.75,"Yes","No")),"No")</f>
        <v>No</v>
      </c>
      <c r="Y21" s="98" t="str">
        <f t="shared" ref="Y21:Y25" si="17">IF(X21=" "," ",IF(X21="No","Yes","No"))</f>
        <v>Yes</v>
      </c>
      <c r="Z21" s="98" t="str">
        <f>IFERROR(IF(Y21="Yes",IF(AND(OR((R21)&gt;AVERAGE(O21:Q21),(R21)&gt;G21),OR((S21)&gt;AVERAGE(O21:Q21),(S21)&gt;G21),OR((T21)&gt;AVERAGE(O21:Q21),(T21)&gt;G21)),"Yes","No"),"")," ")</f>
        <v xml:space="preserve"> </v>
      </c>
      <c r="AA21" s="98" t="str">
        <f t="shared" ref="AA21:AA25" si="18">IF(U21="",IF(AND(X21=" ",OR(Z21=" ",Z21=0))," ",IF(X21="Yes","Compliant",IF(Z21="Yes","Compliant","Not Compliant"))),"Not Compliant")</f>
        <v>Not Compliant</v>
      </c>
      <c r="AB21" s="98" t="s">
        <v>36</v>
      </c>
      <c r="AC21" s="307" t="s">
        <v>228</v>
      </c>
    </row>
    <row r="22" spans="1:29" ht="63.75" x14ac:dyDescent="0.2">
      <c r="A22" s="574"/>
      <c r="B22" s="585"/>
      <c r="C22" s="490" t="s">
        <v>277</v>
      </c>
      <c r="D22" s="205" t="s">
        <v>151</v>
      </c>
      <c r="E22" s="370" t="s">
        <v>276</v>
      </c>
      <c r="F22" s="181" t="s">
        <v>40</v>
      </c>
      <c r="G22" s="189">
        <v>0.95</v>
      </c>
      <c r="H22" s="234"/>
      <c r="I22" s="245">
        <v>0.93640625000000022</v>
      </c>
      <c r="J22" s="182">
        <v>0.90080000000000005</v>
      </c>
      <c r="K22" s="182">
        <v>0.90483333333333305</v>
      </c>
      <c r="L22" s="182">
        <v>0.89319999999999999</v>
      </c>
      <c r="M22" s="182">
        <v>0.95037037037036998</v>
      </c>
      <c r="N22" s="182">
        <v>0.95037037037036998</v>
      </c>
      <c r="O22" s="182"/>
      <c r="P22" s="182"/>
      <c r="Q22" s="182"/>
      <c r="R22" s="182"/>
      <c r="S22" s="182"/>
      <c r="T22" s="237"/>
      <c r="U22" s="243"/>
      <c r="V22" s="98">
        <f t="shared" si="14"/>
        <v>2</v>
      </c>
      <c r="W22" s="98">
        <f t="shared" si="15"/>
        <v>6</v>
      </c>
      <c r="X22" s="99" t="str">
        <f t="shared" si="16"/>
        <v>No</v>
      </c>
      <c r="Y22" s="98" t="str">
        <f t="shared" si="17"/>
        <v>Yes</v>
      </c>
      <c r="Z22" s="98" t="str">
        <f>IFERROR(IF(Y22="Yes",IF(AND(OR((R22)&gt;AVERAGE(O22:Q22),(R22)&gt;G22),OR((S22)&gt;AVERAGE(O22:Q22),(S22)&gt;G22),OR((T22)&gt;AVERAGE(O22:Q22),(T22)&gt;G22)),"Yes","No"),"")," ")</f>
        <v xml:space="preserve"> </v>
      </c>
      <c r="AA22" s="98" t="str">
        <f t="shared" si="18"/>
        <v>Not Compliant</v>
      </c>
      <c r="AB22" s="98" t="s">
        <v>36</v>
      </c>
      <c r="AC22" s="307" t="s">
        <v>228</v>
      </c>
    </row>
    <row r="23" spans="1:29" ht="60" customHeight="1" x14ac:dyDescent="0.2">
      <c r="A23" s="574"/>
      <c r="B23" s="585"/>
      <c r="C23" s="490" t="s">
        <v>278</v>
      </c>
      <c r="D23" s="205" t="s">
        <v>152</v>
      </c>
      <c r="E23" s="205" t="s">
        <v>279</v>
      </c>
      <c r="F23" s="181" t="s">
        <v>40</v>
      </c>
      <c r="G23" s="189">
        <v>0.995</v>
      </c>
      <c r="H23" s="234"/>
      <c r="I23" s="245">
        <v>0.99484375000000003</v>
      </c>
      <c r="J23" s="182">
        <v>0.98260000000000003</v>
      </c>
      <c r="K23" s="182">
        <v>1</v>
      </c>
      <c r="L23" s="182">
        <v>0.98440000000000005</v>
      </c>
      <c r="M23" s="182">
        <v>0.99074074074074103</v>
      </c>
      <c r="N23" s="182">
        <v>0.99074074074074103</v>
      </c>
      <c r="O23" s="182"/>
      <c r="P23" s="182"/>
      <c r="Q23" s="182"/>
      <c r="R23" s="182"/>
      <c r="S23" s="182"/>
      <c r="T23" s="237"/>
      <c r="U23" s="243"/>
      <c r="V23" s="98">
        <f t="shared" si="14"/>
        <v>1</v>
      </c>
      <c r="W23" s="98">
        <f t="shared" si="15"/>
        <v>6</v>
      </c>
      <c r="X23" s="99" t="str">
        <f t="shared" si="16"/>
        <v>No</v>
      </c>
      <c r="Y23" s="98" t="str">
        <f t="shared" si="17"/>
        <v>Yes</v>
      </c>
      <c r="Z23" s="98" t="str">
        <f>IFERROR(IF(Y23="Yes",IF(AND(OR((R23)&gt;AVERAGE(O23:Q23),(R23)&gt;G23),OR((S23)&gt;AVERAGE(O23:Q23),(S23)&gt;G23),OR((T23)&gt;AVERAGE(O23:Q23),(T23)&gt;G23)),"Yes","No"),"")," ")</f>
        <v xml:space="preserve"> </v>
      </c>
      <c r="AA23" s="98" t="str">
        <f t="shared" si="18"/>
        <v>Not Compliant</v>
      </c>
      <c r="AB23" s="98" t="s">
        <v>36</v>
      </c>
      <c r="AC23" s="307" t="s">
        <v>228</v>
      </c>
    </row>
    <row r="24" spans="1:29" ht="63.75" x14ac:dyDescent="0.2">
      <c r="A24" s="574"/>
      <c r="B24" s="585"/>
      <c r="C24" s="491" t="s">
        <v>22</v>
      </c>
      <c r="D24" s="205" t="s">
        <v>175</v>
      </c>
      <c r="E24" s="205" t="s">
        <v>280</v>
      </c>
      <c r="F24" s="181" t="s">
        <v>40</v>
      </c>
      <c r="G24" s="189"/>
      <c r="H24" s="234"/>
      <c r="I24" s="245"/>
      <c r="J24" s="182"/>
      <c r="K24" s="182"/>
      <c r="L24" s="182"/>
      <c r="M24" s="182"/>
      <c r="N24" s="182"/>
      <c r="O24" s="182"/>
      <c r="P24" s="182"/>
      <c r="Q24" s="182"/>
      <c r="R24" s="182"/>
      <c r="S24" s="182"/>
      <c r="T24" s="237"/>
      <c r="U24" s="243"/>
      <c r="V24" s="98">
        <f t="shared" si="14"/>
        <v>0</v>
      </c>
      <c r="W24" s="98">
        <f t="shared" si="15"/>
        <v>0</v>
      </c>
      <c r="X24" s="99" t="str">
        <f t="shared" si="16"/>
        <v>No</v>
      </c>
      <c r="Y24" s="98" t="str">
        <f t="shared" si="17"/>
        <v>Yes</v>
      </c>
      <c r="Z24" s="98" t="str">
        <f t="shared" ref="Z24:Z27" si="19">IFERROR(IF(Y24="Yes",IF(AND(OR(R24&gt;AVERAGE(O24:Q24),R24&gt;G24),OR(S24&gt;AVERAGE(O24:Q24),S24&gt;G24),OR(T24&gt;AVERAGE(O24:Q24),T24&gt;G24)),"Yes","No"),"")," ")</f>
        <v xml:space="preserve"> </v>
      </c>
      <c r="AA24" s="98" t="str">
        <f t="shared" si="18"/>
        <v>Not Compliant</v>
      </c>
      <c r="AB24" s="98" t="s">
        <v>36</v>
      </c>
      <c r="AC24" s="307" t="s">
        <v>228</v>
      </c>
    </row>
    <row r="25" spans="1:29" ht="60" customHeight="1" x14ac:dyDescent="0.2">
      <c r="A25" s="574"/>
      <c r="B25" s="585"/>
      <c r="C25" s="491" t="s">
        <v>281</v>
      </c>
      <c r="D25" s="392" t="s">
        <v>283</v>
      </c>
      <c r="E25" s="392" t="s">
        <v>282</v>
      </c>
      <c r="F25" s="181" t="s">
        <v>40</v>
      </c>
      <c r="G25" s="189"/>
      <c r="H25" s="234"/>
      <c r="I25" s="245"/>
      <c r="J25" s="182"/>
      <c r="K25" s="182"/>
      <c r="L25" s="182"/>
      <c r="M25" s="182"/>
      <c r="N25" s="182"/>
      <c r="O25" s="182"/>
      <c r="P25" s="182"/>
      <c r="Q25" s="182"/>
      <c r="R25" s="182"/>
      <c r="S25" s="182"/>
      <c r="T25" s="237"/>
      <c r="U25" s="243"/>
      <c r="V25" s="98">
        <f t="shared" si="14"/>
        <v>0</v>
      </c>
      <c r="W25" s="98">
        <f t="shared" si="15"/>
        <v>0</v>
      </c>
      <c r="X25" s="99" t="str">
        <f t="shared" si="16"/>
        <v>No</v>
      </c>
      <c r="Y25" s="98" t="str">
        <f t="shared" si="17"/>
        <v>Yes</v>
      </c>
      <c r="Z25" s="98" t="str">
        <f t="shared" si="19"/>
        <v xml:space="preserve"> </v>
      </c>
      <c r="AA25" s="98" t="str">
        <f t="shared" si="18"/>
        <v>Not Compliant</v>
      </c>
      <c r="AB25" s="98" t="s">
        <v>36</v>
      </c>
      <c r="AC25" s="307" t="s">
        <v>229</v>
      </c>
    </row>
    <row r="26" spans="1:29" ht="33" customHeight="1" x14ac:dyDescent="0.2">
      <c r="A26" s="574"/>
      <c r="B26" s="585"/>
      <c r="C26" s="180" t="s">
        <v>6</v>
      </c>
      <c r="D26" s="313" t="s">
        <v>21</v>
      </c>
      <c r="E26" s="407" t="s">
        <v>284</v>
      </c>
      <c r="F26" s="181"/>
      <c r="G26" s="181"/>
      <c r="H26" s="233"/>
      <c r="I26" s="515">
        <v>150970</v>
      </c>
      <c r="J26" s="516">
        <v>127104</v>
      </c>
      <c r="K26" s="516">
        <v>126025</v>
      </c>
      <c r="L26" s="516">
        <v>136266</v>
      </c>
      <c r="M26" s="516">
        <v>126954</v>
      </c>
      <c r="N26" s="516">
        <v>135300</v>
      </c>
      <c r="O26" s="190"/>
      <c r="P26" s="190"/>
      <c r="Q26" s="190"/>
      <c r="R26" s="191"/>
      <c r="S26" s="192"/>
      <c r="T26" s="247"/>
      <c r="U26" s="310"/>
      <c r="V26" s="193"/>
      <c r="W26" s="193"/>
      <c r="X26" s="193"/>
      <c r="Y26" s="193"/>
      <c r="Z26" s="193" t="str">
        <f t="shared" si="19"/>
        <v/>
      </c>
      <c r="AA26" s="193"/>
      <c r="AB26" s="193"/>
      <c r="AC26" s="308"/>
    </row>
    <row r="27" spans="1:29" ht="60" customHeight="1" x14ac:dyDescent="0.2">
      <c r="A27" s="574"/>
      <c r="B27" s="585"/>
      <c r="C27" s="408" t="s">
        <v>286</v>
      </c>
      <c r="D27" s="205" t="s">
        <v>61</v>
      </c>
      <c r="E27" s="205" t="s">
        <v>285</v>
      </c>
      <c r="F27" s="181" t="s">
        <v>40</v>
      </c>
      <c r="G27" s="181"/>
      <c r="H27" s="233"/>
      <c r="I27" s="520">
        <v>0.89818261845993708</v>
      </c>
      <c r="J27" s="521">
        <v>0.8755027287483782</v>
      </c>
      <c r="K27" s="521">
        <v>0.84504589355633652</v>
      </c>
      <c r="L27" s="521">
        <v>0.85140650556367603</v>
      </c>
      <c r="M27" s="521">
        <v>0.84391219974969589</v>
      </c>
      <c r="N27" s="521">
        <v>0.87460931698316002</v>
      </c>
      <c r="O27" s="190"/>
      <c r="P27" s="190"/>
      <c r="Q27" s="190"/>
      <c r="R27" s="191"/>
      <c r="S27" s="192"/>
      <c r="T27" s="247"/>
      <c r="U27" s="310"/>
      <c r="V27" s="98">
        <f t="shared" ref="V27:V29" si="20">COUNTIF(I27:T27,F27&amp;G27)</f>
        <v>0</v>
      </c>
      <c r="W27" s="98">
        <f t="shared" ref="W27:W29" si="21">COUNTIF(I27:T27,"&gt;=-1")</f>
        <v>6</v>
      </c>
      <c r="X27" s="99" t="str">
        <f t="shared" ref="X27:X29" si="22">IF(U27="",IF(W27=0,"No",IF(V27/W27&gt;=0.75,"Yes","No")),"No")</f>
        <v>No</v>
      </c>
      <c r="Y27" s="98" t="str">
        <f t="shared" ref="Y27:Y29" si="23">IF(X27=" "," ",IF(X27="No","Yes","No"))</f>
        <v>Yes</v>
      </c>
      <c r="Z27" s="98" t="str">
        <f t="shared" si="19"/>
        <v xml:space="preserve"> </v>
      </c>
      <c r="AA27" s="98" t="str">
        <f t="shared" ref="AA27:AA29" si="24">IF(U27="",IF(AND(X27=" ",OR(Z27=" ",Z27=0))," ",IF(X27="Yes","Compliant",IF(Z27="Yes","Compliant","Not Compliant"))),"Not Compliant")</f>
        <v>Not Compliant</v>
      </c>
      <c r="AB27" s="98" t="s">
        <v>36</v>
      </c>
      <c r="AC27" s="307" t="s">
        <v>233</v>
      </c>
    </row>
    <row r="28" spans="1:29" ht="52.5" customHeight="1" x14ac:dyDescent="0.2">
      <c r="A28" s="574"/>
      <c r="B28" s="585"/>
      <c r="C28" s="408" t="s">
        <v>287</v>
      </c>
      <c r="D28" s="205" t="s">
        <v>154</v>
      </c>
      <c r="E28" s="392" t="s">
        <v>288</v>
      </c>
      <c r="F28" s="181" t="s">
        <v>41</v>
      </c>
      <c r="G28" s="181"/>
      <c r="H28" s="233"/>
      <c r="I28" s="515">
        <v>170.45964937503933</v>
      </c>
      <c r="J28" s="516">
        <v>161.4589448705612</v>
      </c>
      <c r="K28" s="516">
        <v>164.84797218353634</v>
      </c>
      <c r="L28" s="516">
        <v>142.26030533133394</v>
      </c>
      <c r="M28" s="516">
        <v>143.29545565999183</v>
      </c>
      <c r="N28" s="516">
        <v>146.93461912479742</v>
      </c>
      <c r="O28" s="190"/>
      <c r="P28" s="190"/>
      <c r="Q28" s="190"/>
      <c r="R28" s="191"/>
      <c r="S28" s="192"/>
      <c r="T28" s="247"/>
      <c r="U28" s="310"/>
      <c r="V28" s="98">
        <f t="shared" si="20"/>
        <v>0</v>
      </c>
      <c r="W28" s="98">
        <f t="shared" si="21"/>
        <v>6</v>
      </c>
      <c r="X28" s="99" t="str">
        <f t="shared" si="22"/>
        <v>No</v>
      </c>
      <c r="Y28" s="98" t="str">
        <f t="shared" si="23"/>
        <v>Yes</v>
      </c>
      <c r="Z28" s="98" t="str">
        <f>IFERROR(IF(Y28="Yes",IF(AND(OR(R28&lt;AVERAGE(O28:Q28),R28&lt;G28),OR(S28&lt;AVERAGE(O28:Q28),S28&lt;G28),OR(T28&lt;AVERAGE(O28:Q28),T28&lt;G28)),"Yes","No"),"")," ")</f>
        <v xml:space="preserve"> </v>
      </c>
      <c r="AA28" s="98" t="str">
        <f t="shared" si="24"/>
        <v>Not Compliant</v>
      </c>
      <c r="AB28" s="98" t="s">
        <v>36</v>
      </c>
      <c r="AC28" s="307" t="s">
        <v>233</v>
      </c>
    </row>
    <row r="29" spans="1:29" ht="72.95" customHeight="1" x14ac:dyDescent="0.2">
      <c r="A29" s="574"/>
      <c r="B29" s="585"/>
      <c r="C29" s="100" t="s">
        <v>13</v>
      </c>
      <c r="D29" s="205" t="s">
        <v>56</v>
      </c>
      <c r="E29" s="205" t="s">
        <v>289</v>
      </c>
      <c r="F29" s="181" t="s">
        <v>40</v>
      </c>
      <c r="G29" s="194"/>
      <c r="H29" s="238"/>
      <c r="I29" s="522">
        <v>0.93957857619688157</v>
      </c>
      <c r="J29" s="523">
        <v>0.87275281629416968</v>
      </c>
      <c r="K29" s="523">
        <v>0.86335626597689241</v>
      </c>
      <c r="L29" s="523">
        <v>0.83871247616537825</v>
      </c>
      <c r="M29" s="523">
        <v>0.74480007408832904</v>
      </c>
      <c r="N29" s="523">
        <v>0.78089465527160351</v>
      </c>
      <c r="O29" s="195"/>
      <c r="P29" s="195"/>
      <c r="Q29" s="195"/>
      <c r="R29" s="187"/>
      <c r="S29" s="183"/>
      <c r="T29" s="244"/>
      <c r="U29" s="309"/>
      <c r="V29" s="98">
        <f t="shared" si="20"/>
        <v>0</v>
      </c>
      <c r="W29" s="98">
        <f t="shared" si="21"/>
        <v>6</v>
      </c>
      <c r="X29" s="99" t="str">
        <f t="shared" si="22"/>
        <v>No</v>
      </c>
      <c r="Y29" s="98" t="str">
        <f t="shared" si="23"/>
        <v>Yes</v>
      </c>
      <c r="Z29" s="98" t="str">
        <f t="shared" ref="Z29" si="25">IFERROR(IF(Y29="Yes",IF(AND(OR(R29&gt;AVERAGE(O29:Q29),R29&gt;G29),OR(S29&gt;AVERAGE(O29:Q29),S29&gt;G29),OR(T29&gt;AVERAGE(O29:Q29),T29&gt;G29)),"Yes","No"),"")," ")</f>
        <v xml:space="preserve"> </v>
      </c>
      <c r="AA29" s="98" t="str">
        <f t="shared" si="24"/>
        <v>Not Compliant</v>
      </c>
      <c r="AB29" s="98" t="s">
        <v>36</v>
      </c>
      <c r="AC29" s="311" t="s">
        <v>233</v>
      </c>
    </row>
    <row r="30" spans="1:29" ht="65.099999999999994" customHeight="1" x14ac:dyDescent="0.2">
      <c r="A30" s="574"/>
      <c r="B30" s="584" t="s">
        <v>333</v>
      </c>
      <c r="C30" s="404" t="s">
        <v>267</v>
      </c>
      <c r="D30" s="403" t="s">
        <v>149</v>
      </c>
      <c r="E30" s="403" t="s">
        <v>290</v>
      </c>
      <c r="F30" s="209" t="s">
        <v>41</v>
      </c>
      <c r="G30" s="401" t="s">
        <v>291</v>
      </c>
      <c r="H30" s="405" t="s">
        <v>269</v>
      </c>
      <c r="I30" s="512" t="s">
        <v>360</v>
      </c>
      <c r="J30" s="513">
        <v>0.96785714285714286</v>
      </c>
      <c r="K30" s="511">
        <v>1</v>
      </c>
      <c r="L30" s="511">
        <v>0.97555999999999998</v>
      </c>
      <c r="M30" s="511">
        <v>0.94154545454545446</v>
      </c>
      <c r="N30" s="511">
        <v>0.95975862068965512</v>
      </c>
      <c r="O30" s="402"/>
      <c r="P30" s="402"/>
      <c r="Q30" s="402"/>
      <c r="R30" s="402"/>
      <c r="S30" s="402"/>
      <c r="T30" s="402"/>
      <c r="U30" s="298"/>
      <c r="V30" s="106">
        <v>7</v>
      </c>
      <c r="W30" s="106">
        <f>COUNTIF(J30:T30,"&gt;=-1")</f>
        <v>5</v>
      </c>
      <c r="X30" s="107" t="str">
        <f>IF(U30="",IF(W30=0,"No",IF(V30/W30&gt;=0.75,"Yes","No")),"No")</f>
        <v>Yes</v>
      </c>
      <c r="Y30" s="106" t="str">
        <f>IF(X30=" "," ",IF(X30="No","Yes","No"))</f>
        <v>No</v>
      </c>
      <c r="Z30" s="106" t="str">
        <f>IFERROR(IF(Y30="Yes",IF(AND(OR(R30&gt;AVERAGE(O30:Q30),R30&gt;G30),OR(S30&gt;AVERAGE(O30:Q30),S30&gt;G30),OR(T30&gt;AVERAGE(O30:Q30),T30&gt;G30)),"Yes","No"),"")," ")</f>
        <v/>
      </c>
      <c r="AA30" s="106" t="str">
        <f>IF(U30="",IF(AND(X30=" ",OR(Z30=" ",Z30=0))," ",IF(X30="Yes","Compliant",IF(Z30="Yes","Compliant","Not Compliant"))),"Not Compliant")</f>
        <v>Compliant</v>
      </c>
      <c r="AB30" s="299" t="s">
        <v>36</v>
      </c>
      <c r="AC30" s="220" t="s">
        <v>227</v>
      </c>
    </row>
    <row r="31" spans="1:29" ht="51" customHeight="1" x14ac:dyDescent="0.2">
      <c r="A31" s="574"/>
      <c r="B31" s="585"/>
      <c r="C31" s="387" t="s">
        <v>266</v>
      </c>
      <c r="D31" s="205" t="s">
        <v>150</v>
      </c>
      <c r="E31" s="205" t="s">
        <v>268</v>
      </c>
      <c r="F31" s="181" t="s">
        <v>41</v>
      </c>
      <c r="G31" s="182"/>
      <c r="H31" s="406"/>
      <c r="I31" s="512" t="s">
        <v>360</v>
      </c>
      <c r="J31" s="186">
        <v>6.2648809523809357E-2</v>
      </c>
      <c r="K31" s="182">
        <v>3.276190476190477E-2</v>
      </c>
      <c r="L31" s="182">
        <v>5.8333333333333237E-2</v>
      </c>
      <c r="M31" s="182">
        <v>4.6717171717171713E-2</v>
      </c>
      <c r="N31" s="182">
        <v>7.3275862068965525E-2</v>
      </c>
      <c r="O31" s="182"/>
      <c r="P31" s="182"/>
      <c r="Q31" s="182"/>
      <c r="R31" s="187"/>
      <c r="S31" s="183"/>
      <c r="T31" s="244"/>
      <c r="U31" s="309"/>
      <c r="V31" s="98">
        <f t="shared" ref="V31" si="26">COUNTIF(I31:T31,F31&amp;G31)</f>
        <v>0</v>
      </c>
      <c r="W31" s="98">
        <f t="shared" ref="W31" si="27">COUNTIF(I31:T31,"&gt;=-1")</f>
        <v>5</v>
      </c>
      <c r="X31" s="99" t="str">
        <f t="shared" ref="X31" si="28">IF(U31="",IF(W31=0,"No",IF(V31/W31&gt;=0.75,"Yes","No")),"No")</f>
        <v>No</v>
      </c>
      <c r="Y31" s="98" t="str">
        <f t="shared" ref="Y31" si="29">IF(X31=" "," ",IF(X31="No","Yes","No"))</f>
        <v>Yes</v>
      </c>
      <c r="Z31" s="98" t="str">
        <f>IFERROR(IF(Y31="Yes",IF(AND(OR(R31&lt;AVERAGE(O31:Q31),R31&lt;G31),OR(S31&lt;AVERAGE(O31:Q31),S31&lt;G31),OR(T31&lt;AVERAGE(O31:Q31),T31&lt;G31)),"Yes","No"),"")," ")</f>
        <v xml:space="preserve"> </v>
      </c>
      <c r="AA31" s="98" t="str">
        <f t="shared" ref="AA31" si="30">IF(U31="",IF(AND(X31=" ",OR(Z31=" ",Z31=0))," ",IF(X31="Yes","Compliant",IF(Z31="Yes","Compliant","Not Compliant"))),"Not Compliant")</f>
        <v>Not Compliant</v>
      </c>
      <c r="AB31" s="184" t="s">
        <v>36</v>
      </c>
      <c r="AC31" s="233" t="s">
        <v>227</v>
      </c>
    </row>
    <row r="32" spans="1:29" ht="37.5" customHeight="1" x14ac:dyDescent="0.2">
      <c r="A32" s="574"/>
      <c r="B32" s="585"/>
      <c r="C32" s="489" t="s">
        <v>271</v>
      </c>
      <c r="D32" s="205" t="s">
        <v>182</v>
      </c>
      <c r="E32" s="205" t="s">
        <v>270</v>
      </c>
      <c r="F32" s="181" t="s">
        <v>41</v>
      </c>
      <c r="G32" s="182"/>
      <c r="H32" s="237"/>
      <c r="I32" s="512" t="s">
        <v>360</v>
      </c>
      <c r="J32" s="186" t="s">
        <v>360</v>
      </c>
      <c r="K32" s="186" t="s">
        <v>360</v>
      </c>
      <c r="L32" s="186" t="s">
        <v>360</v>
      </c>
      <c r="M32" s="186" t="s">
        <v>360</v>
      </c>
      <c r="N32" s="186" t="s">
        <v>360</v>
      </c>
      <c r="O32" s="182"/>
      <c r="P32" s="182"/>
      <c r="Q32" s="182"/>
      <c r="R32" s="187"/>
      <c r="S32" s="183"/>
      <c r="T32" s="244"/>
      <c r="U32" s="309"/>
      <c r="V32" s="98">
        <f>COUNTIF(I32:T32,F32&amp;G32)</f>
        <v>0</v>
      </c>
      <c r="W32" s="98">
        <f>COUNTIF(I32:T32,"&gt;=-1")</f>
        <v>0</v>
      </c>
      <c r="X32" s="99" t="str">
        <f>IF(U32="",IF(W32=0,"No",IF(V32/W32&gt;=0.75,"Yes","No")),"No")</f>
        <v>No</v>
      </c>
      <c r="Y32" s="98" t="str">
        <f>IF(X32=" "," ",IF(X32="No","Yes","No"))</f>
        <v>Yes</v>
      </c>
      <c r="Z32" s="98" t="str">
        <f>IFERROR(IF(Y32="Yes",IF(AND(OR(R32&lt;AVERAGE(O32:Q32),R32&lt;G32),OR(S32&lt;AVERAGE(O32:Q32),S32&lt;G32),OR(T32&lt;AVERAGE(O32:Q32),T32&lt;G32)),"Yes","No"),"")," ")</f>
        <v xml:space="preserve"> </v>
      </c>
      <c r="AA32" s="98" t="str">
        <f>IF(U32="",IF(AND(X32=" ",OR(Z32=" ",Z32=0))," ",IF(X32="Yes","Compliant",IF(Z32="Yes","Compliant","Not Compliant"))),"Not Compliant")</f>
        <v>Not Compliant</v>
      </c>
      <c r="AB32" s="98" t="s">
        <v>36</v>
      </c>
      <c r="AC32" s="307" t="s">
        <v>227</v>
      </c>
    </row>
    <row r="33" spans="1:29" ht="37.5" customHeight="1" x14ac:dyDescent="0.2">
      <c r="A33" s="574"/>
      <c r="B33" s="585"/>
      <c r="C33" s="492" t="s">
        <v>272</v>
      </c>
      <c r="D33" s="205" t="s">
        <v>184</v>
      </c>
      <c r="E33" s="205" t="s">
        <v>273</v>
      </c>
      <c r="F33" s="181" t="s">
        <v>40</v>
      </c>
      <c r="G33" s="182"/>
      <c r="H33" s="237"/>
      <c r="I33" s="512" t="s">
        <v>360</v>
      </c>
      <c r="J33" s="186" t="s">
        <v>360</v>
      </c>
      <c r="K33" s="518" t="s">
        <v>360</v>
      </c>
      <c r="L33" s="518" t="s">
        <v>360</v>
      </c>
      <c r="M33" s="518" t="s">
        <v>360</v>
      </c>
      <c r="N33" s="518" t="s">
        <v>360</v>
      </c>
      <c r="O33" s="182"/>
      <c r="P33" s="182"/>
      <c r="Q33" s="182"/>
      <c r="R33" s="187"/>
      <c r="S33" s="183"/>
      <c r="T33" s="244"/>
      <c r="U33" s="309"/>
      <c r="V33" s="98">
        <f>COUNTIF(I33:T33,F33&amp;G33)</f>
        <v>0</v>
      </c>
      <c r="W33" s="98">
        <f>COUNTIF(I33:T33,"&gt;=-1")</f>
        <v>0</v>
      </c>
      <c r="X33" s="99" t="str">
        <f>IF(U33="",IF(W33=0,"No",IF(V33/W33&gt;=0.75,"Yes","No")),"No")</f>
        <v>No</v>
      </c>
      <c r="Y33" s="98" t="str">
        <f>IF(X33=" "," ",IF(X33="No","Yes","No"))</f>
        <v>Yes</v>
      </c>
      <c r="Z33" s="98" t="str">
        <f t="shared" ref="Z33" si="31">IFERROR(IF(Y33="Yes",IF(AND(OR(R33&gt;AVERAGE(O33:Q33),R33&gt;G33),OR(S33&gt;AVERAGE(O33:Q33),S33&gt;G33),OR(T33&gt;AVERAGE(O33:Q33),T33&gt;G33)),"Yes","No"),"")," ")</f>
        <v xml:space="preserve"> </v>
      </c>
      <c r="AA33" s="98" t="str">
        <f>IF(U33="",IF(AND(X33=" ",OR(Z33=" ",Z33=0))," ",IF(X33="Yes","Compliant",IF(Z33="Yes","Compliant","Not Compliant"))),"Not Compliant")</f>
        <v>Not Compliant</v>
      </c>
      <c r="AB33" s="98" t="s">
        <v>36</v>
      </c>
      <c r="AC33" s="307" t="s">
        <v>228</v>
      </c>
    </row>
    <row r="34" spans="1:29" ht="60" customHeight="1" x14ac:dyDescent="0.2">
      <c r="A34" s="574"/>
      <c r="B34" s="585"/>
      <c r="C34" s="490" t="s">
        <v>275</v>
      </c>
      <c r="D34" s="205" t="s">
        <v>193</v>
      </c>
      <c r="E34" s="205" t="s">
        <v>274</v>
      </c>
      <c r="F34" s="181" t="s">
        <v>40</v>
      </c>
      <c r="G34" s="189"/>
      <c r="H34" s="237"/>
      <c r="I34" s="243"/>
      <c r="J34" s="186"/>
      <c r="K34" s="182"/>
      <c r="L34" s="182"/>
      <c r="M34" s="182"/>
      <c r="N34" s="182"/>
      <c r="O34" s="182"/>
      <c r="P34" s="182"/>
      <c r="Q34" s="182"/>
      <c r="R34" s="187"/>
      <c r="S34" s="183"/>
      <c r="T34" s="244"/>
      <c r="U34" s="309"/>
      <c r="V34" s="98">
        <f t="shared" ref="V34:V38" si="32">COUNTIF(I34:T34,F34&amp;G34)</f>
        <v>0</v>
      </c>
      <c r="W34" s="98">
        <f t="shared" ref="W34:W38" si="33">COUNTIF(I34:T34,"&gt;=-1")</f>
        <v>0</v>
      </c>
      <c r="X34" s="99" t="str">
        <f t="shared" ref="X34:X38" si="34">IF(U34="",IF(W34=0,"No",IF(V34/W34&gt;=0.75,"Yes","No")),"No")</f>
        <v>No</v>
      </c>
      <c r="Y34" s="98" t="str">
        <f t="shared" ref="Y34:Y38" si="35">IF(X34=" "," ",IF(X34="No","Yes","No"))</f>
        <v>Yes</v>
      </c>
      <c r="Z34" s="98" t="str">
        <f>IFERROR(IF(Y34="Yes",IF(AND(OR((R34)&gt;AVERAGE(O34:Q34),(R34)&gt;G34),OR((S34)&gt;AVERAGE(O34:Q34),(S34)&gt;G34),OR((T34)&gt;AVERAGE(O34:Q34),(T34)&gt;G34)),"Yes","No"),"")," ")</f>
        <v xml:space="preserve"> </v>
      </c>
      <c r="AA34" s="98" t="str">
        <f t="shared" ref="AA34:AA38" si="36">IF(U34="",IF(AND(X34=" ",OR(Z34=" ",Z34=0))," ",IF(X34="Yes","Compliant",IF(Z34="Yes","Compliant","Not Compliant"))),"Not Compliant")</f>
        <v>Not Compliant</v>
      </c>
      <c r="AB34" s="98" t="s">
        <v>36</v>
      </c>
      <c r="AC34" s="307" t="s">
        <v>228</v>
      </c>
    </row>
    <row r="35" spans="1:29" ht="63.75" x14ac:dyDescent="0.2">
      <c r="A35" s="574"/>
      <c r="B35" s="585"/>
      <c r="C35" s="490" t="s">
        <v>277</v>
      </c>
      <c r="D35" s="205" t="s">
        <v>151</v>
      </c>
      <c r="E35" s="370" t="s">
        <v>276</v>
      </c>
      <c r="F35" s="181" t="s">
        <v>40</v>
      </c>
      <c r="G35" s="189"/>
      <c r="H35" s="234"/>
      <c r="I35" s="245"/>
      <c r="J35" s="182"/>
      <c r="K35" s="182"/>
      <c r="L35" s="182"/>
      <c r="M35" s="182"/>
      <c r="N35" s="182"/>
      <c r="O35" s="182"/>
      <c r="P35" s="182"/>
      <c r="Q35" s="182"/>
      <c r="R35" s="182"/>
      <c r="S35" s="182"/>
      <c r="T35" s="237"/>
      <c r="U35" s="243"/>
      <c r="V35" s="98">
        <f t="shared" si="32"/>
        <v>0</v>
      </c>
      <c r="W35" s="98">
        <f t="shared" si="33"/>
        <v>0</v>
      </c>
      <c r="X35" s="99" t="str">
        <f t="shared" si="34"/>
        <v>No</v>
      </c>
      <c r="Y35" s="98" t="str">
        <f t="shared" si="35"/>
        <v>Yes</v>
      </c>
      <c r="Z35" s="98" t="str">
        <f>IFERROR(IF(Y35="Yes",IF(AND(OR((R35)&gt;AVERAGE(O35:Q35),(R35)&gt;G35),OR((S35)&gt;AVERAGE(O35:Q35),(S35)&gt;G35),OR((T35)&gt;AVERAGE(O35:Q35),(T35)&gt;G35)),"Yes","No"),"")," ")</f>
        <v xml:space="preserve"> </v>
      </c>
      <c r="AA35" s="98" t="str">
        <f t="shared" si="36"/>
        <v>Not Compliant</v>
      </c>
      <c r="AB35" s="98" t="s">
        <v>36</v>
      </c>
      <c r="AC35" s="307" t="s">
        <v>228</v>
      </c>
    </row>
    <row r="36" spans="1:29" ht="37.5" customHeight="1" x14ac:dyDescent="0.2">
      <c r="A36" s="574"/>
      <c r="B36" s="585"/>
      <c r="C36" s="490" t="s">
        <v>278</v>
      </c>
      <c r="D36" s="205" t="s">
        <v>152</v>
      </c>
      <c r="E36" s="205" t="s">
        <v>279</v>
      </c>
      <c r="F36" s="181" t="s">
        <v>40</v>
      </c>
      <c r="G36" s="189"/>
      <c r="H36" s="234"/>
      <c r="I36" s="245"/>
      <c r="J36" s="182"/>
      <c r="K36" s="182"/>
      <c r="L36" s="182"/>
      <c r="M36" s="182"/>
      <c r="N36" s="182"/>
      <c r="O36" s="182"/>
      <c r="P36" s="182"/>
      <c r="Q36" s="182"/>
      <c r="R36" s="182"/>
      <c r="S36" s="182"/>
      <c r="T36" s="237"/>
      <c r="U36" s="243"/>
      <c r="V36" s="98">
        <f t="shared" si="32"/>
        <v>0</v>
      </c>
      <c r="W36" s="98">
        <f t="shared" si="33"/>
        <v>0</v>
      </c>
      <c r="X36" s="99" t="str">
        <f t="shared" si="34"/>
        <v>No</v>
      </c>
      <c r="Y36" s="98" t="str">
        <f t="shared" si="35"/>
        <v>Yes</v>
      </c>
      <c r="Z36" s="98" t="str">
        <f>IFERROR(IF(Y36="Yes",IF(AND(OR((R36)&gt;AVERAGE(O36:Q36),(R36)&gt;G36),OR((S36)&gt;AVERAGE(O36:Q36),(S36)&gt;G36),OR((T36)&gt;AVERAGE(O36:Q36),(T36)&gt;G36)),"Yes","No"),"")," ")</f>
        <v xml:space="preserve"> </v>
      </c>
      <c r="AA36" s="98" t="str">
        <f t="shared" si="36"/>
        <v>Not Compliant</v>
      </c>
      <c r="AB36" s="98" t="s">
        <v>36</v>
      </c>
      <c r="AC36" s="307" t="s">
        <v>228</v>
      </c>
    </row>
    <row r="37" spans="1:29" ht="37.5" customHeight="1" x14ac:dyDescent="0.2">
      <c r="A37" s="574"/>
      <c r="B37" s="585"/>
      <c r="C37" s="491" t="s">
        <v>22</v>
      </c>
      <c r="D37" s="205" t="s">
        <v>175</v>
      </c>
      <c r="E37" s="205" t="s">
        <v>280</v>
      </c>
      <c r="F37" s="181" t="s">
        <v>40</v>
      </c>
      <c r="G37" s="189"/>
      <c r="H37" s="234"/>
      <c r="I37" s="245"/>
      <c r="J37" s="182"/>
      <c r="K37" s="182"/>
      <c r="L37" s="182"/>
      <c r="M37" s="182"/>
      <c r="N37" s="182"/>
      <c r="O37" s="182"/>
      <c r="P37" s="182"/>
      <c r="Q37" s="182"/>
      <c r="R37" s="182"/>
      <c r="S37" s="182"/>
      <c r="T37" s="237"/>
      <c r="U37" s="243"/>
      <c r="V37" s="98">
        <f t="shared" si="32"/>
        <v>0</v>
      </c>
      <c r="W37" s="98">
        <f t="shared" si="33"/>
        <v>0</v>
      </c>
      <c r="X37" s="99" t="str">
        <f t="shared" si="34"/>
        <v>No</v>
      </c>
      <c r="Y37" s="98" t="str">
        <f t="shared" si="35"/>
        <v>Yes</v>
      </c>
      <c r="Z37" s="98" t="str">
        <f t="shared" ref="Z37:Z40" si="37">IFERROR(IF(Y37="Yes",IF(AND(OR(R37&gt;AVERAGE(O37:Q37),R37&gt;G37),OR(S37&gt;AVERAGE(O37:Q37),S37&gt;G37),OR(T37&gt;AVERAGE(O37:Q37),T37&gt;G37)),"Yes","No"),"")," ")</f>
        <v xml:space="preserve"> </v>
      </c>
      <c r="AA37" s="98" t="str">
        <f t="shared" si="36"/>
        <v>Not Compliant</v>
      </c>
      <c r="AB37" s="98" t="s">
        <v>36</v>
      </c>
      <c r="AC37" s="307" t="s">
        <v>228</v>
      </c>
    </row>
    <row r="38" spans="1:29" ht="37.5" customHeight="1" x14ac:dyDescent="0.2">
      <c r="A38" s="574"/>
      <c r="B38" s="585"/>
      <c r="C38" s="491" t="s">
        <v>281</v>
      </c>
      <c r="D38" s="392" t="s">
        <v>283</v>
      </c>
      <c r="E38" s="392" t="s">
        <v>282</v>
      </c>
      <c r="F38" s="181" t="s">
        <v>40</v>
      </c>
      <c r="G38" s="189"/>
      <c r="H38" s="234"/>
      <c r="I38" s="245"/>
      <c r="J38" s="182"/>
      <c r="K38" s="182"/>
      <c r="L38" s="182"/>
      <c r="M38" s="182"/>
      <c r="N38" s="182"/>
      <c r="O38" s="182"/>
      <c r="P38" s="182"/>
      <c r="Q38" s="182"/>
      <c r="R38" s="182"/>
      <c r="S38" s="182"/>
      <c r="T38" s="237"/>
      <c r="U38" s="243"/>
      <c r="V38" s="98">
        <f t="shared" si="32"/>
        <v>0</v>
      </c>
      <c r="W38" s="98">
        <f t="shared" si="33"/>
        <v>0</v>
      </c>
      <c r="X38" s="99" t="str">
        <f t="shared" si="34"/>
        <v>No</v>
      </c>
      <c r="Y38" s="98" t="str">
        <f t="shared" si="35"/>
        <v>Yes</v>
      </c>
      <c r="Z38" s="98" t="str">
        <f t="shared" si="37"/>
        <v xml:space="preserve"> </v>
      </c>
      <c r="AA38" s="98" t="str">
        <f t="shared" si="36"/>
        <v>Not Compliant</v>
      </c>
      <c r="AB38" s="98" t="s">
        <v>36</v>
      </c>
      <c r="AC38" s="307" t="s">
        <v>229</v>
      </c>
    </row>
    <row r="39" spans="1:29" ht="37.5" customHeight="1" x14ac:dyDescent="0.2">
      <c r="A39" s="574"/>
      <c r="B39" s="585"/>
      <c r="C39" s="180" t="s">
        <v>6</v>
      </c>
      <c r="D39" s="313" t="s">
        <v>21</v>
      </c>
      <c r="E39" s="407" t="s">
        <v>284</v>
      </c>
      <c r="F39" s="181"/>
      <c r="G39" s="181"/>
      <c r="H39" s="233"/>
      <c r="I39" s="516">
        <v>112</v>
      </c>
      <c r="J39" s="516">
        <v>158</v>
      </c>
      <c r="K39" s="516">
        <v>96</v>
      </c>
      <c r="L39" s="516">
        <v>139</v>
      </c>
      <c r="M39" s="516">
        <v>116</v>
      </c>
      <c r="N39" s="516">
        <v>117</v>
      </c>
      <c r="O39" s="190"/>
      <c r="P39" s="190"/>
      <c r="Q39" s="190"/>
      <c r="R39" s="191"/>
      <c r="S39" s="192"/>
      <c r="T39" s="247"/>
      <c r="U39" s="310"/>
      <c r="V39" s="193"/>
      <c r="W39" s="193"/>
      <c r="X39" s="193"/>
      <c r="Y39" s="193"/>
      <c r="Z39" s="193" t="str">
        <f t="shared" si="37"/>
        <v/>
      </c>
      <c r="AA39" s="193"/>
      <c r="AB39" s="193"/>
      <c r="AC39" s="308"/>
    </row>
    <row r="40" spans="1:29" ht="37.5" customHeight="1" x14ac:dyDescent="0.2">
      <c r="A40" s="574"/>
      <c r="B40" s="585"/>
      <c r="C40" s="408" t="s">
        <v>286</v>
      </c>
      <c r="D40" s="205" t="s">
        <v>61</v>
      </c>
      <c r="E40" s="205" t="s">
        <v>285</v>
      </c>
      <c r="F40" s="181" t="s">
        <v>40</v>
      </c>
      <c r="G40" s="181"/>
      <c r="H40" s="233"/>
      <c r="I40" s="520">
        <v>0.93700020314059729</v>
      </c>
      <c r="J40" s="521">
        <v>0.95469689078478548</v>
      </c>
      <c r="K40" s="521">
        <v>0.87452025979777115</v>
      </c>
      <c r="L40" s="521">
        <v>0.92584635176959051</v>
      </c>
      <c r="M40" s="521">
        <v>0.97179105500768759</v>
      </c>
      <c r="N40" s="521">
        <v>0.94544039046792716</v>
      </c>
      <c r="O40" s="190"/>
      <c r="P40" s="190"/>
      <c r="Q40" s="190"/>
      <c r="R40" s="191"/>
      <c r="S40" s="192"/>
      <c r="T40" s="247"/>
      <c r="U40" s="310"/>
      <c r="V40" s="98">
        <f t="shared" ref="V40:V42" si="38">COUNTIF(I40:T40,F40&amp;G40)</f>
        <v>0</v>
      </c>
      <c r="W40" s="98">
        <f t="shared" ref="W40:W42" si="39">COUNTIF(I40:T40,"&gt;=-1")</f>
        <v>6</v>
      </c>
      <c r="X40" s="99" t="str">
        <f t="shared" ref="X40:X42" si="40">IF(U40="",IF(W40=0,"No",IF(V40/W40&gt;=0.75,"Yes","No")),"No")</f>
        <v>No</v>
      </c>
      <c r="Y40" s="98" t="str">
        <f t="shared" ref="Y40:Y42" si="41">IF(X40=" "," ",IF(X40="No","Yes","No"))</f>
        <v>Yes</v>
      </c>
      <c r="Z40" s="98" t="str">
        <f t="shared" si="37"/>
        <v xml:space="preserve"> </v>
      </c>
      <c r="AA40" s="98" t="str">
        <f t="shared" ref="AA40:AA42" si="42">IF(U40="",IF(AND(X40=" ",OR(Z40=" ",Z40=0))," ",IF(X40="Yes","Compliant",IF(Z40="Yes","Compliant","Not Compliant"))),"Not Compliant")</f>
        <v>Not Compliant</v>
      </c>
      <c r="AB40" s="98" t="s">
        <v>36</v>
      </c>
      <c r="AC40" s="307" t="s">
        <v>233</v>
      </c>
    </row>
    <row r="41" spans="1:29" ht="37.5" customHeight="1" x14ac:dyDescent="0.2">
      <c r="A41" s="574"/>
      <c r="B41" s="585"/>
      <c r="C41" s="408" t="s">
        <v>287</v>
      </c>
      <c r="D41" s="205" t="s">
        <v>154</v>
      </c>
      <c r="E41" s="392" t="s">
        <v>288</v>
      </c>
      <c r="F41" s="181" t="s">
        <v>41</v>
      </c>
      <c r="G41" s="181"/>
      <c r="H41" s="233"/>
      <c r="I41" s="515">
        <v>167.09259259259261</v>
      </c>
      <c r="J41" s="516">
        <v>104.23972602739727</v>
      </c>
      <c r="K41" s="516">
        <v>141.47311827956989</v>
      </c>
      <c r="L41" s="516">
        <v>104.06034482758621</v>
      </c>
      <c r="M41" s="516">
        <v>99.564102564102541</v>
      </c>
      <c r="N41" s="516">
        <v>102.23636363636362</v>
      </c>
      <c r="O41" s="190"/>
      <c r="P41" s="190"/>
      <c r="Q41" s="190"/>
      <c r="R41" s="191"/>
      <c r="S41" s="192"/>
      <c r="T41" s="247"/>
      <c r="U41" s="310"/>
      <c r="V41" s="98">
        <f t="shared" si="38"/>
        <v>0</v>
      </c>
      <c r="W41" s="98">
        <f t="shared" si="39"/>
        <v>6</v>
      </c>
      <c r="X41" s="99" t="str">
        <f t="shared" si="40"/>
        <v>No</v>
      </c>
      <c r="Y41" s="98" t="str">
        <f t="shared" si="41"/>
        <v>Yes</v>
      </c>
      <c r="Z41" s="98" t="str">
        <f>IFERROR(IF(Y41="Yes",IF(AND(OR(R41&lt;AVERAGE(O41:Q41),R41&lt;G41),OR(S41&lt;AVERAGE(O41:Q41),S41&lt;G41),OR(T41&lt;AVERAGE(O41:Q41),T41&lt;G41)),"Yes","No"),"")," ")</f>
        <v xml:space="preserve"> </v>
      </c>
      <c r="AA41" s="98" t="str">
        <f t="shared" si="42"/>
        <v>Not Compliant</v>
      </c>
      <c r="AB41" s="98" t="s">
        <v>36</v>
      </c>
      <c r="AC41" s="307" t="s">
        <v>233</v>
      </c>
    </row>
    <row r="42" spans="1:29" ht="37.5" customHeight="1" x14ac:dyDescent="0.2">
      <c r="A42" s="575"/>
      <c r="B42" s="585"/>
      <c r="C42" s="412" t="s">
        <v>13</v>
      </c>
      <c r="D42" s="413" t="s">
        <v>56</v>
      </c>
      <c r="E42" s="413" t="s">
        <v>289</v>
      </c>
      <c r="F42" s="217" t="s">
        <v>40</v>
      </c>
      <c r="G42" s="414"/>
      <c r="H42" s="415"/>
      <c r="I42" s="243">
        <v>4.2068307966309927E-2</v>
      </c>
      <c r="J42" s="182">
        <v>3.2946407696370895E-2</v>
      </c>
      <c r="K42" s="182">
        <v>4.6266699018542558E-2</v>
      </c>
      <c r="L42" s="182">
        <v>2.8237644422299108E-2</v>
      </c>
      <c r="M42" s="182">
        <v>2.934774393469881E-2</v>
      </c>
      <c r="N42" s="182">
        <v>3.1180252691466327E-2</v>
      </c>
      <c r="O42" s="195"/>
      <c r="P42" s="195"/>
      <c r="Q42" s="195"/>
      <c r="R42" s="187"/>
      <c r="S42" s="183"/>
      <c r="T42" s="244"/>
      <c r="U42" s="309"/>
      <c r="V42" s="98">
        <f t="shared" si="38"/>
        <v>0</v>
      </c>
      <c r="W42" s="98">
        <f t="shared" si="39"/>
        <v>6</v>
      </c>
      <c r="X42" s="99" t="str">
        <f t="shared" si="40"/>
        <v>No</v>
      </c>
      <c r="Y42" s="98" t="str">
        <f t="shared" si="41"/>
        <v>Yes</v>
      </c>
      <c r="Z42" s="98" t="str">
        <f t="shared" ref="Z42" si="43">IFERROR(IF(Y42="Yes",IF(AND(OR(R42&gt;AVERAGE(O42:Q42),R42&gt;G42),OR(S42&gt;AVERAGE(O42:Q42),S42&gt;G42),OR(T42&gt;AVERAGE(O42:Q42),T42&gt;G42)),"Yes","No"),"")," ")</f>
        <v xml:space="preserve"> </v>
      </c>
      <c r="AA42" s="98" t="str">
        <f t="shared" si="42"/>
        <v>Not Compliant</v>
      </c>
      <c r="AB42" s="98" t="s">
        <v>36</v>
      </c>
      <c r="AC42" s="311" t="s">
        <v>233</v>
      </c>
    </row>
    <row r="43" spans="1:29" ht="45.6" customHeight="1" x14ac:dyDescent="0.2">
      <c r="A43" s="600" t="s">
        <v>127</v>
      </c>
      <c r="B43" s="601" t="s">
        <v>310</v>
      </c>
      <c r="C43" s="493" t="s">
        <v>292</v>
      </c>
      <c r="D43" s="312" t="s">
        <v>136</v>
      </c>
      <c r="E43" s="312" t="s">
        <v>308</v>
      </c>
      <c r="F43" s="128" t="s">
        <v>40</v>
      </c>
      <c r="G43" s="209"/>
      <c r="H43" s="220"/>
      <c r="I43" s="410"/>
      <c r="J43" s="250"/>
      <c r="K43" s="250"/>
      <c r="L43" s="250"/>
      <c r="M43" s="250"/>
      <c r="N43" s="250"/>
      <c r="O43" s="209"/>
      <c r="P43" s="209"/>
      <c r="Q43" s="209"/>
      <c r="R43" s="251"/>
      <c r="S43" s="252"/>
      <c r="T43" s="253"/>
      <c r="U43" s="302"/>
      <c r="V43" s="106">
        <f t="shared" ref="V43:V55" si="44">COUNTIF(I43:T43,F43&amp;G43)</f>
        <v>0</v>
      </c>
      <c r="W43" s="106">
        <f t="shared" ref="W43:W57" si="45">COUNTIF(I43:T43,"&gt;=-1")</f>
        <v>0</v>
      </c>
      <c r="X43" s="107" t="str">
        <f t="shared" ref="X43:X55" si="46">IF(U43="",IF(W43=0,"No",IF(V43/W43&gt;=0.75,"Yes","No")),"No")</f>
        <v>No</v>
      </c>
      <c r="Y43" s="106" t="str">
        <f t="shared" ref="Y43:Y55" si="47">IF(X43=" "," ",IF(X43="No","Yes","No"))</f>
        <v>Yes</v>
      </c>
      <c r="Z43" s="106" t="str">
        <f>IFERROR(IF(Y43="Yes",IF(AND(OR((R43)&gt;AVERAGE(O43:Q43),(R43)&gt;G43),OR((S43)&gt;AVERAGE(O43:Q43),(S43)&gt;G43),OR((T43)&gt;AVERAGE(O43:Q43),(T43)&gt;G43)),"Yes","No"),"")," ")</f>
        <v xml:space="preserve"> </v>
      </c>
      <c r="AA43" s="106" t="str">
        <f t="shared" ref="AA43:AA55" si="48">IF(U43="",IF(AND(X43=" ",OR(Z43=" ",Z43=0))," ",IF(X43="Yes","Compliant",IF(Z43="Yes","Compliant","Not Compliant"))),"Not Compliant")</f>
        <v>Not Compliant</v>
      </c>
      <c r="AB43" s="106" t="s">
        <v>36</v>
      </c>
      <c r="AC43" s="220">
        <v>4.0999999999999996</v>
      </c>
    </row>
    <row r="44" spans="1:29" ht="42.95" customHeight="1" x14ac:dyDescent="0.2">
      <c r="A44" s="600"/>
      <c r="B44" s="602"/>
      <c r="C44" s="494" t="s">
        <v>293</v>
      </c>
      <c r="D44" s="313" t="s">
        <v>137</v>
      </c>
      <c r="E44" s="313" t="s">
        <v>309</v>
      </c>
      <c r="F44" s="181" t="s">
        <v>41</v>
      </c>
      <c r="G44" s="199"/>
      <c r="H44" s="319"/>
      <c r="I44" s="411"/>
      <c r="J44" s="321"/>
      <c r="K44" s="321"/>
      <c r="L44" s="321"/>
      <c r="M44" s="321"/>
      <c r="N44" s="321"/>
      <c r="O44" s="217"/>
      <c r="P44" s="217"/>
      <c r="Q44" s="217"/>
      <c r="R44" s="322"/>
      <c r="S44" s="301"/>
      <c r="T44" s="323"/>
      <c r="U44" s="324"/>
      <c r="V44" s="98">
        <f t="shared" si="44"/>
        <v>0</v>
      </c>
      <c r="W44" s="98">
        <f t="shared" si="45"/>
        <v>0</v>
      </c>
      <c r="X44" s="99" t="str">
        <f t="shared" si="46"/>
        <v>No</v>
      </c>
      <c r="Y44" s="98" t="str">
        <f t="shared" si="47"/>
        <v>Yes</v>
      </c>
      <c r="Z44" s="98" t="str">
        <f>IFERROR(IF(Y44="Yes",IF(AND(OR((R44)&lt;AVERAGE(O44:Q44),(R44)&lt;G44),OR((S44)&lt;AVERAGE(O44:Q44),(S44)&lt;G44),OR((T44)&lt;AVERAGE(O44:Q44),(T44)&lt;G44)),"Yes","No"),"")," ")</f>
        <v xml:space="preserve"> </v>
      </c>
      <c r="AA44" s="98" t="str">
        <f t="shared" si="48"/>
        <v>Not Compliant</v>
      </c>
      <c r="AB44" s="184" t="s">
        <v>36</v>
      </c>
      <c r="AC44" s="306">
        <v>4.0999999999999996</v>
      </c>
    </row>
    <row r="45" spans="1:29" ht="37.5" customHeight="1" x14ac:dyDescent="0.2">
      <c r="A45" s="600"/>
      <c r="B45" s="602"/>
      <c r="C45" s="495" t="s">
        <v>294</v>
      </c>
      <c r="D45" s="421" t="s">
        <v>305</v>
      </c>
      <c r="E45" s="422" t="s">
        <v>304</v>
      </c>
      <c r="F45" s="217" t="s">
        <v>40</v>
      </c>
      <c r="G45" s="199"/>
      <c r="H45" s="319"/>
      <c r="I45" s="411"/>
      <c r="J45" s="321"/>
      <c r="K45" s="321"/>
      <c r="L45" s="321"/>
      <c r="M45" s="321"/>
      <c r="N45" s="321"/>
      <c r="O45" s="217"/>
      <c r="P45" s="217"/>
      <c r="Q45" s="217"/>
      <c r="R45" s="322"/>
      <c r="S45" s="301"/>
      <c r="T45" s="323"/>
      <c r="U45" s="324"/>
      <c r="V45" s="200">
        <f t="shared" si="44"/>
        <v>0</v>
      </c>
      <c r="W45" s="200">
        <f t="shared" si="45"/>
        <v>0</v>
      </c>
      <c r="X45" s="201" t="str">
        <f t="shared" si="46"/>
        <v>No</v>
      </c>
      <c r="Y45" s="200" t="str">
        <f t="shared" si="47"/>
        <v>Yes</v>
      </c>
      <c r="Z45" s="200" t="str">
        <f>IFERROR(IF(Y45="Yes",IF(AND(OR((R45)&gt;AVERAGE(O45:Q45),(R45)&gt;G45),OR((S45)&gt;AVERAGE(O45:Q45),(S45)&gt;G45),OR((T45)&gt;AVERAGE(O45:Q45),(T45)&gt;G45)),"Yes","No"),"")," ")</f>
        <v xml:space="preserve"> </v>
      </c>
      <c r="AA45" s="200" t="str">
        <f t="shared" si="48"/>
        <v>Not Compliant</v>
      </c>
      <c r="AB45" s="202" t="s">
        <v>36</v>
      </c>
      <c r="AC45" s="293">
        <v>4.0999999999999996</v>
      </c>
    </row>
    <row r="46" spans="1:29" ht="37.5" customHeight="1" x14ac:dyDescent="0.2">
      <c r="A46" s="600"/>
      <c r="B46" s="602"/>
      <c r="C46" s="496" t="s">
        <v>295</v>
      </c>
      <c r="D46" s="429" t="s">
        <v>306</v>
      </c>
      <c r="E46" s="316" t="s">
        <v>307</v>
      </c>
      <c r="F46" s="215" t="s">
        <v>41</v>
      </c>
      <c r="G46" s="112"/>
      <c r="H46" s="221"/>
      <c r="I46" s="411"/>
      <c r="J46" s="321"/>
      <c r="K46" s="321"/>
      <c r="L46" s="321"/>
      <c r="M46" s="321"/>
      <c r="N46" s="321"/>
      <c r="O46" s="217"/>
      <c r="P46" s="217"/>
      <c r="Q46" s="217"/>
      <c r="R46" s="322"/>
      <c r="S46" s="301"/>
      <c r="T46" s="323"/>
      <c r="U46" s="324"/>
      <c r="V46" s="200">
        <f t="shared" si="44"/>
        <v>0</v>
      </c>
      <c r="W46" s="200">
        <f t="shared" si="45"/>
        <v>0</v>
      </c>
      <c r="X46" s="201" t="str">
        <f t="shared" si="46"/>
        <v>No</v>
      </c>
      <c r="Y46" s="200" t="str">
        <f t="shared" si="47"/>
        <v>Yes</v>
      </c>
      <c r="Z46" s="200" t="str">
        <f>IFERROR(IF(Y46="Yes",IF(AND(OR((R46)&lt;AVERAGE(O46:Q46),(R46)&lt;G46),OR((S46)&lt;AVERAGE(O46:Q46),(S46)&lt;G46),OR((T46)&lt;AVERAGE(O46:Q46),(T46)&lt;G46)),"Yes","No"),"")," ")</f>
        <v xml:space="preserve"> </v>
      </c>
      <c r="AA46" s="200" t="str">
        <f t="shared" si="48"/>
        <v>Not Compliant</v>
      </c>
      <c r="AB46" s="202" t="s">
        <v>36</v>
      </c>
      <c r="AC46" s="293">
        <v>4.0999999999999996</v>
      </c>
    </row>
    <row r="47" spans="1:29" ht="51" x14ac:dyDescent="0.2">
      <c r="A47" s="600"/>
      <c r="B47" s="601" t="s">
        <v>311</v>
      </c>
      <c r="C47" s="493" t="s">
        <v>299</v>
      </c>
      <c r="D47" s="312" t="s">
        <v>136</v>
      </c>
      <c r="E47" s="312" t="s">
        <v>308</v>
      </c>
      <c r="F47" s="217" t="s">
        <v>40</v>
      </c>
      <c r="G47" s="427"/>
      <c r="H47" s="428"/>
      <c r="I47" s="320"/>
      <c r="J47" s="321"/>
      <c r="K47" s="321"/>
      <c r="L47" s="321"/>
      <c r="M47" s="321"/>
      <c r="N47" s="321"/>
      <c r="O47" s="217"/>
      <c r="P47" s="217"/>
      <c r="Q47" s="217"/>
      <c r="R47" s="322"/>
      <c r="S47" s="301"/>
      <c r="T47" s="323"/>
      <c r="U47" s="324"/>
      <c r="V47" s="200"/>
      <c r="W47" s="200"/>
      <c r="X47" s="201"/>
      <c r="Y47" s="200"/>
      <c r="Z47" s="200" t="str">
        <f t="shared" si="5"/>
        <v/>
      </c>
      <c r="AA47" s="200"/>
      <c r="AB47" s="202"/>
      <c r="AC47" s="293"/>
    </row>
    <row r="48" spans="1:29" ht="51" x14ac:dyDescent="0.2">
      <c r="A48" s="600"/>
      <c r="B48" s="602"/>
      <c r="C48" s="494" t="s">
        <v>296</v>
      </c>
      <c r="D48" s="313" t="s">
        <v>137</v>
      </c>
      <c r="E48" s="313" t="s">
        <v>309</v>
      </c>
      <c r="F48" s="217" t="s">
        <v>40</v>
      </c>
      <c r="G48" s="199"/>
      <c r="H48" s="319"/>
      <c r="I48" s="320"/>
      <c r="J48" s="321"/>
      <c r="K48" s="321"/>
      <c r="L48" s="321"/>
      <c r="M48" s="321"/>
      <c r="N48" s="321"/>
      <c r="O48" s="217"/>
      <c r="P48" s="217"/>
      <c r="Q48" s="217"/>
      <c r="R48" s="322"/>
      <c r="S48" s="301"/>
      <c r="T48" s="323"/>
      <c r="U48" s="324"/>
      <c r="V48" s="200">
        <f t="shared" si="44"/>
        <v>0</v>
      </c>
      <c r="W48" s="200">
        <f t="shared" si="45"/>
        <v>0</v>
      </c>
      <c r="X48" s="201" t="str">
        <f t="shared" si="46"/>
        <v>No</v>
      </c>
      <c r="Y48" s="200" t="str">
        <f t="shared" si="47"/>
        <v>Yes</v>
      </c>
      <c r="Z48" s="200" t="str">
        <f>IFERROR(IF(Y48="Yes",IF(AND(OR((R48)&gt;AVERAGE(O48:Q48),(R48)&gt;G48),OR((S48)&gt;AVERAGE(O48:Q48),(S48)&gt;G48),OR((T48)&gt;AVERAGE(O48:Q48),(T48)&gt;G48)),"Yes","No"),"")," ")</f>
        <v xml:space="preserve"> </v>
      </c>
      <c r="AA48" s="200" t="str">
        <f t="shared" si="48"/>
        <v>Not Compliant</v>
      </c>
      <c r="AB48" s="202" t="s">
        <v>36</v>
      </c>
      <c r="AC48" s="293">
        <v>4.0999999999999996</v>
      </c>
    </row>
    <row r="49" spans="1:29" ht="43.5" customHeight="1" x14ac:dyDescent="0.2">
      <c r="A49" s="600"/>
      <c r="B49" s="602"/>
      <c r="C49" s="495" t="s">
        <v>297</v>
      </c>
      <c r="D49" s="421" t="s">
        <v>305</v>
      </c>
      <c r="E49" s="422" t="s">
        <v>304</v>
      </c>
      <c r="F49" s="217" t="s">
        <v>40</v>
      </c>
      <c r="G49" s="199"/>
      <c r="H49" s="319"/>
      <c r="I49" s="320"/>
      <c r="J49" s="321"/>
      <c r="K49" s="321"/>
      <c r="L49" s="321"/>
      <c r="M49" s="321"/>
      <c r="N49" s="321"/>
      <c r="O49" s="217"/>
      <c r="P49" s="217"/>
      <c r="Q49" s="217"/>
      <c r="R49" s="322"/>
      <c r="S49" s="301"/>
      <c r="T49" s="323"/>
      <c r="U49" s="324"/>
      <c r="V49" s="200"/>
      <c r="W49" s="200"/>
      <c r="X49" s="201"/>
      <c r="Y49" s="200"/>
      <c r="Z49" s="200" t="str">
        <f t="shared" si="5"/>
        <v/>
      </c>
      <c r="AA49" s="200"/>
      <c r="AB49" s="202"/>
      <c r="AC49" s="293"/>
    </row>
    <row r="50" spans="1:29" ht="51" x14ac:dyDescent="0.2">
      <c r="A50" s="600"/>
      <c r="B50" s="602"/>
      <c r="C50" s="496" t="s">
        <v>298</v>
      </c>
      <c r="D50" s="429" t="s">
        <v>306</v>
      </c>
      <c r="E50" s="316" t="s">
        <v>307</v>
      </c>
      <c r="F50" s="215" t="s">
        <v>41</v>
      </c>
      <c r="G50" s="112"/>
      <c r="H50" s="221"/>
      <c r="I50" s="320"/>
      <c r="J50" s="321"/>
      <c r="K50" s="321"/>
      <c r="L50" s="321"/>
      <c r="M50" s="321"/>
      <c r="N50" s="321"/>
      <c r="O50" s="217"/>
      <c r="P50" s="217"/>
      <c r="Q50" s="217"/>
      <c r="R50" s="322"/>
      <c r="S50" s="301"/>
      <c r="T50" s="323"/>
      <c r="U50" s="324"/>
      <c r="V50" s="200">
        <f t="shared" si="44"/>
        <v>0</v>
      </c>
      <c r="W50" s="200">
        <f t="shared" si="45"/>
        <v>0</v>
      </c>
      <c r="X50" s="201" t="str">
        <f t="shared" si="46"/>
        <v>No</v>
      </c>
      <c r="Y50" s="200" t="str">
        <f t="shared" si="47"/>
        <v>Yes</v>
      </c>
      <c r="Z50" s="200" t="str">
        <f>IFERROR(IF(Y50="Yes",IF(AND(OR((R50)&lt;AVERAGE(O50:Q50),(R50)&lt;G50),OR((S50)&lt;AVERAGE(O50:Q50),(S50)&lt;G50),OR((T50)&lt;AVERAGE(O50:Q50),(T50)&lt;G50)),"Yes","No"),"")," ")</f>
        <v xml:space="preserve"> </v>
      </c>
      <c r="AA50" s="200" t="str">
        <f t="shared" si="48"/>
        <v>Not Compliant</v>
      </c>
      <c r="AB50" s="202" t="s">
        <v>36</v>
      </c>
      <c r="AC50" s="293">
        <v>4.0999999999999996</v>
      </c>
    </row>
    <row r="51" spans="1:29" ht="38.25" x14ac:dyDescent="0.2">
      <c r="A51" s="600"/>
      <c r="B51" s="601" t="s">
        <v>312</v>
      </c>
      <c r="C51" s="493" t="s">
        <v>300</v>
      </c>
      <c r="D51" s="312" t="s">
        <v>136</v>
      </c>
      <c r="E51" s="312" t="s">
        <v>308</v>
      </c>
      <c r="F51" s="217" t="s">
        <v>40</v>
      </c>
      <c r="G51" s="427"/>
      <c r="H51" s="428"/>
      <c r="I51" s="320"/>
      <c r="J51" s="321"/>
      <c r="K51" s="321"/>
      <c r="L51" s="321"/>
      <c r="M51" s="321"/>
      <c r="N51" s="321"/>
      <c r="O51" s="217"/>
      <c r="P51" s="217"/>
      <c r="Q51" s="217"/>
      <c r="R51" s="322"/>
      <c r="S51" s="301"/>
      <c r="T51" s="323"/>
      <c r="U51" s="324"/>
      <c r="V51" s="200"/>
      <c r="W51" s="200"/>
      <c r="X51" s="201"/>
      <c r="Y51" s="200"/>
      <c r="Z51" s="200" t="str">
        <f t="shared" si="5"/>
        <v/>
      </c>
      <c r="AA51" s="200"/>
      <c r="AB51" s="202"/>
      <c r="AC51" s="293"/>
    </row>
    <row r="52" spans="1:29" ht="38.25" x14ac:dyDescent="0.2">
      <c r="A52" s="600"/>
      <c r="B52" s="602"/>
      <c r="C52" s="494" t="s">
        <v>301</v>
      </c>
      <c r="D52" s="313" t="s">
        <v>137</v>
      </c>
      <c r="E52" s="313" t="s">
        <v>309</v>
      </c>
      <c r="F52" s="217" t="s">
        <v>40</v>
      </c>
      <c r="G52" s="199"/>
      <c r="H52" s="319"/>
      <c r="I52" s="320"/>
      <c r="J52" s="321"/>
      <c r="K52" s="321"/>
      <c r="L52" s="321"/>
      <c r="M52" s="321"/>
      <c r="N52" s="321"/>
      <c r="O52" s="217"/>
      <c r="P52" s="217"/>
      <c r="Q52" s="217"/>
      <c r="R52" s="322"/>
      <c r="S52" s="301"/>
      <c r="T52" s="323"/>
      <c r="U52" s="324"/>
      <c r="V52" s="200">
        <f t="shared" ref="V52" si="49">COUNTIF(I52:T52,F52&amp;G52)</f>
        <v>0</v>
      </c>
      <c r="W52" s="200">
        <f t="shared" ref="W52" si="50">COUNTIF(I52:T52,"&gt;=-1")</f>
        <v>0</v>
      </c>
      <c r="X52" s="201" t="str">
        <f t="shared" ref="X52" si="51">IF(U52="",IF(W52=0,"No",IF(V52/W52&gt;=0.75,"Yes","No")),"No")</f>
        <v>No</v>
      </c>
      <c r="Y52" s="200" t="str">
        <f t="shared" ref="Y52" si="52">IF(X52=" "," ",IF(X52="No","Yes","No"))</f>
        <v>Yes</v>
      </c>
      <c r="Z52" s="200" t="str">
        <f>IFERROR(IF(Y52="Yes",IF(AND(OR((R52)&gt;AVERAGE(O52:Q52),(R52)&gt;G52),OR((S52)&gt;AVERAGE(O52:Q52),(S52)&gt;G52),OR((T52)&gt;AVERAGE(O52:Q52),(T52)&gt;G52)),"Yes","No"),"")," ")</f>
        <v xml:space="preserve"> </v>
      </c>
      <c r="AA52" s="200" t="str">
        <f t="shared" ref="AA52" si="53">IF(U52="",IF(AND(X52=" ",OR(Z52=" ",Z52=0))," ",IF(X52="Yes","Compliant",IF(Z52="Yes","Compliant","Not Compliant"))),"Not Compliant")</f>
        <v>Not Compliant</v>
      </c>
      <c r="AB52" s="202" t="s">
        <v>36</v>
      </c>
      <c r="AC52" s="293">
        <v>4.0999999999999996</v>
      </c>
    </row>
    <row r="53" spans="1:29" ht="38.25" x14ac:dyDescent="0.2">
      <c r="A53" s="600"/>
      <c r="B53" s="602"/>
      <c r="C53" s="495" t="s">
        <v>302</v>
      </c>
      <c r="D53" s="421" t="s">
        <v>305</v>
      </c>
      <c r="E53" s="422" t="s">
        <v>304</v>
      </c>
      <c r="F53" s="217" t="s">
        <v>40</v>
      </c>
      <c r="G53" s="199"/>
      <c r="H53" s="319"/>
      <c r="I53" s="320"/>
      <c r="J53" s="321"/>
      <c r="K53" s="321"/>
      <c r="L53" s="321"/>
      <c r="M53" s="321"/>
      <c r="N53" s="321"/>
      <c r="O53" s="217"/>
      <c r="P53" s="217"/>
      <c r="Q53" s="217"/>
      <c r="R53" s="322"/>
      <c r="S53" s="301"/>
      <c r="T53" s="323"/>
      <c r="U53" s="324"/>
      <c r="V53" s="200"/>
      <c r="W53" s="200"/>
      <c r="X53" s="201"/>
      <c r="Y53" s="200"/>
      <c r="Z53" s="200"/>
      <c r="AA53" s="200"/>
      <c r="AB53" s="202"/>
      <c r="AC53" s="293"/>
    </row>
    <row r="54" spans="1:29" ht="35.450000000000003" customHeight="1" thickBot="1" x14ac:dyDescent="0.25">
      <c r="A54" s="600"/>
      <c r="B54" s="602"/>
      <c r="C54" s="497" t="s">
        <v>303</v>
      </c>
      <c r="D54" s="393" t="s">
        <v>306</v>
      </c>
      <c r="E54" s="318" t="s">
        <v>307</v>
      </c>
      <c r="F54" s="217" t="s">
        <v>40</v>
      </c>
      <c r="G54" s="447"/>
      <c r="H54" s="448"/>
      <c r="I54" s="267"/>
      <c r="J54" s="215"/>
      <c r="K54" s="215"/>
      <c r="L54" s="215"/>
      <c r="M54" s="215"/>
      <c r="N54" s="268"/>
      <c r="O54" s="268"/>
      <c r="P54" s="268"/>
      <c r="Q54" s="268"/>
      <c r="R54" s="258"/>
      <c r="S54" s="259"/>
      <c r="T54" s="260"/>
      <c r="U54" s="303"/>
      <c r="V54" s="116"/>
      <c r="W54" s="116"/>
      <c r="X54" s="117"/>
      <c r="Y54" s="116"/>
      <c r="Z54" s="116" t="str">
        <f t="shared" si="5"/>
        <v/>
      </c>
      <c r="AA54" s="116"/>
      <c r="AB54" s="295"/>
      <c r="AC54" s="221"/>
    </row>
    <row r="55" spans="1:29" ht="51" x14ac:dyDescent="0.2">
      <c r="A55" s="607" t="s">
        <v>127</v>
      </c>
      <c r="B55" s="587" t="s">
        <v>313</v>
      </c>
      <c r="C55" s="449" t="s">
        <v>5</v>
      </c>
      <c r="D55" s="450" t="s">
        <v>161</v>
      </c>
      <c r="E55" s="451"/>
      <c r="F55" s="418" t="s">
        <v>41</v>
      </c>
      <c r="G55" s="452"/>
      <c r="H55" s="453"/>
      <c r="I55" s="445"/>
      <c r="J55" s="355"/>
      <c r="K55" s="355"/>
      <c r="L55" s="355"/>
      <c r="M55" s="355"/>
      <c r="N55" s="355"/>
      <c r="O55" s="356"/>
      <c r="P55" s="356"/>
      <c r="Q55" s="356"/>
      <c r="R55" s="357"/>
      <c r="S55" s="358"/>
      <c r="T55" s="359"/>
      <c r="U55" s="360"/>
      <c r="V55" s="101">
        <f t="shared" si="44"/>
        <v>0</v>
      </c>
      <c r="W55" s="101">
        <f t="shared" si="45"/>
        <v>0</v>
      </c>
      <c r="X55" s="340" t="str">
        <f t="shared" si="46"/>
        <v>No</v>
      </c>
      <c r="Y55" s="101" t="str">
        <f t="shared" si="47"/>
        <v>Yes</v>
      </c>
      <c r="Z55" s="101" t="str">
        <f>IFERROR(IF(Y55="Yes",IF(AND(OR(R55&lt;AVERAGE(O55:Q55),R55&lt;G55),OR(S55&lt;AVERAGE(O55:Q55),S55&lt;G55),OR(T55&lt;AVERAGE(O55:Q55),T55&lt;G55)),"Yes","No"),"")," ")</f>
        <v xml:space="preserve"> </v>
      </c>
      <c r="AA55" s="101" t="str">
        <f t="shared" si="48"/>
        <v>Not Compliant</v>
      </c>
      <c r="AB55" s="341"/>
      <c r="AC55" s="342">
        <v>4.5</v>
      </c>
    </row>
    <row r="56" spans="1:29" ht="25.5" x14ac:dyDescent="0.2">
      <c r="A56" s="608"/>
      <c r="B56" s="588"/>
      <c r="C56" s="498" t="s">
        <v>160</v>
      </c>
      <c r="D56" s="313" t="s">
        <v>162</v>
      </c>
      <c r="E56" s="313"/>
      <c r="F56" s="181" t="s">
        <v>41</v>
      </c>
      <c r="G56" s="199"/>
      <c r="H56" s="420"/>
      <c r="I56" s="411"/>
      <c r="J56" s="321"/>
      <c r="K56" s="321"/>
      <c r="L56" s="321"/>
      <c r="M56" s="321"/>
      <c r="N56" s="321"/>
      <c r="O56" s="217"/>
      <c r="P56" s="217"/>
      <c r="Q56" s="217"/>
      <c r="R56" s="322"/>
      <c r="S56" s="301"/>
      <c r="T56" s="323"/>
      <c r="U56" s="324"/>
      <c r="V56" s="98">
        <f>COUNTIF(I56:T56,F56&amp;G56)</f>
        <v>0</v>
      </c>
      <c r="W56" s="98">
        <f t="shared" si="45"/>
        <v>0</v>
      </c>
      <c r="X56" s="99" t="str">
        <f>IF(U56="",IF(W56=0,"No",IF(V56/W56&gt;=0.75,"Yes","No")),"No")</f>
        <v>No</v>
      </c>
      <c r="Y56" s="98" t="str">
        <f>IF(X56=" "," ",IF(X56="No","Yes","No"))</f>
        <v>Yes</v>
      </c>
      <c r="Z56" s="98" t="str">
        <f>IFERROR(IF(Y56="Yes",IF(AND(OR(R56&lt;AVERAGE(O56:Q56),R56&lt;G56),OR(S56&lt;AVERAGE(O56:Q56),S56&lt;G56),OR(T56&lt;AVERAGE(O56:Q56),T56&lt;G56)),"Yes","No"),"")," ")</f>
        <v xml:space="preserve"> </v>
      </c>
      <c r="AA56" s="98" t="str">
        <f>IF(U56="",IF(AND(X56=" ",OR(Z56=" ",Z56=0))," ",IF(X56="Yes","Compliant",IF(Z56="Yes","Compliant","Not Compliant"))),"Not Compliant")</f>
        <v>Not Compliant</v>
      </c>
      <c r="AB56" s="184"/>
      <c r="AC56" s="306">
        <v>4.5</v>
      </c>
    </row>
    <row r="57" spans="1:29" ht="25.5" x14ac:dyDescent="0.2">
      <c r="A57" s="608"/>
      <c r="B57" s="589"/>
      <c r="C57" s="499" t="s">
        <v>54</v>
      </c>
      <c r="D57" s="316" t="s">
        <v>55</v>
      </c>
      <c r="E57" s="316"/>
      <c r="F57" s="215" t="s">
        <v>40</v>
      </c>
      <c r="G57" s="112"/>
      <c r="H57" s="454"/>
      <c r="I57" s="446"/>
      <c r="J57" s="257"/>
      <c r="K57" s="257"/>
      <c r="L57" s="257"/>
      <c r="M57" s="257"/>
      <c r="N57" s="257"/>
      <c r="O57" s="215"/>
      <c r="P57" s="215"/>
      <c r="Q57" s="215"/>
      <c r="R57" s="258"/>
      <c r="S57" s="259"/>
      <c r="T57" s="260"/>
      <c r="U57" s="303"/>
      <c r="V57" s="116">
        <f>COUNTIF(I57:T57,F57&amp;G57)</f>
        <v>0</v>
      </c>
      <c r="W57" s="116">
        <f t="shared" si="45"/>
        <v>0</v>
      </c>
      <c r="X57" s="117" t="str">
        <f>IF(U57="",IF(W57=0,"No",IF(V57/W57&gt;=0.75,"Yes","No")),"No")</f>
        <v>No</v>
      </c>
      <c r="Y57" s="116" t="str">
        <f>IF(X57=" "," ",IF(X57="No","Yes","No"))</f>
        <v>Yes</v>
      </c>
      <c r="Z57" s="116" t="str">
        <f t="shared" si="5"/>
        <v xml:space="preserve"> </v>
      </c>
      <c r="AA57" s="116" t="str">
        <f>IF(U57="",IF(AND(X57=" ",OR(Z57=" ",Z57=0))," ",IF(X57="Yes","Compliant",IF(Z57="Yes","Compliant","Not Compliant"))),"Not Compliant")</f>
        <v>Not Compliant</v>
      </c>
      <c r="AB57" s="295"/>
      <c r="AC57" s="296">
        <v>4.5</v>
      </c>
    </row>
    <row r="58" spans="1:29" ht="51" x14ac:dyDescent="0.2">
      <c r="A58" s="608"/>
      <c r="B58" s="603" t="s">
        <v>314</v>
      </c>
      <c r="C58" s="431" t="s">
        <v>5</v>
      </c>
      <c r="D58" s="430" t="s">
        <v>161</v>
      </c>
      <c r="E58" s="330"/>
      <c r="F58" s="331" t="s">
        <v>41</v>
      </c>
      <c r="G58" s="141"/>
      <c r="H58" s="455"/>
      <c r="I58" s="445"/>
      <c r="J58" s="355"/>
      <c r="K58" s="355"/>
      <c r="L58" s="355"/>
      <c r="M58" s="355"/>
      <c r="N58" s="355"/>
      <c r="O58" s="356"/>
      <c r="P58" s="356"/>
      <c r="Q58" s="356"/>
      <c r="R58" s="357"/>
      <c r="S58" s="358"/>
      <c r="T58" s="359"/>
      <c r="U58" s="360"/>
      <c r="V58" s="101">
        <f t="shared" ref="V58" si="54">COUNTIF(I58:T58,F58&amp;G58)</f>
        <v>0</v>
      </c>
      <c r="W58" s="101">
        <f t="shared" ref="W58:W63" si="55">COUNTIF(I58:T58,"&gt;=-1")</f>
        <v>0</v>
      </c>
      <c r="X58" s="340" t="str">
        <f t="shared" ref="X58" si="56">IF(U58="",IF(W58=0,"No",IF(V58/W58&gt;=0.75,"Yes","No")),"No")</f>
        <v>No</v>
      </c>
      <c r="Y58" s="101" t="str">
        <f t="shared" ref="Y58" si="57">IF(X58=" "," ",IF(X58="No","Yes","No"))</f>
        <v>Yes</v>
      </c>
      <c r="Z58" s="101" t="str">
        <f>IFERROR(IF(Y58="Yes",IF(AND(OR(R58&lt;AVERAGE(O58:Q58),R58&lt;G58),OR(S58&lt;AVERAGE(O58:Q58),S58&lt;G58),OR(T58&lt;AVERAGE(O58:Q58),T58&lt;G58)),"Yes","No"),"")," ")</f>
        <v xml:space="preserve"> </v>
      </c>
      <c r="AA58" s="101" t="str">
        <f t="shared" ref="AA58" si="58">IF(U58="",IF(AND(X58=" ",OR(Z58=" ",Z58=0))," ",IF(X58="Yes","Compliant",IF(Z58="Yes","Compliant","Not Compliant"))),"Not Compliant")</f>
        <v>Not Compliant</v>
      </c>
      <c r="AB58" s="341"/>
      <c r="AC58" s="342">
        <v>4.5</v>
      </c>
    </row>
    <row r="59" spans="1:29" ht="25.5" x14ac:dyDescent="0.2">
      <c r="A59" s="608"/>
      <c r="B59" s="588"/>
      <c r="C59" s="498" t="s">
        <v>160</v>
      </c>
      <c r="D59" s="313" t="s">
        <v>162</v>
      </c>
      <c r="E59" s="313"/>
      <c r="F59" s="181" t="s">
        <v>41</v>
      </c>
      <c r="G59" s="199"/>
      <c r="H59" s="420"/>
      <c r="I59" s="411"/>
      <c r="J59" s="321"/>
      <c r="K59" s="321"/>
      <c r="L59" s="321"/>
      <c r="M59" s="321"/>
      <c r="N59" s="321"/>
      <c r="O59" s="217"/>
      <c r="P59" s="217"/>
      <c r="Q59" s="217"/>
      <c r="R59" s="322"/>
      <c r="S59" s="301"/>
      <c r="T59" s="323"/>
      <c r="U59" s="324"/>
      <c r="V59" s="98">
        <f>COUNTIF(I59:T59,F59&amp;G59)</f>
        <v>0</v>
      </c>
      <c r="W59" s="98">
        <f t="shared" si="55"/>
        <v>0</v>
      </c>
      <c r="X59" s="99" t="str">
        <f>IF(U59="",IF(W59=0,"No",IF(V59/W59&gt;=0.75,"Yes","No")),"No")</f>
        <v>No</v>
      </c>
      <c r="Y59" s="98" t="str">
        <f>IF(X59=" "," ",IF(X59="No","Yes","No"))</f>
        <v>Yes</v>
      </c>
      <c r="Z59" s="98" t="str">
        <f>IFERROR(IF(Y59="Yes",IF(AND(OR(R59&lt;AVERAGE(O59:Q59),R59&lt;G59),OR(S59&lt;AVERAGE(O59:Q59),S59&lt;G59),OR(T59&lt;AVERAGE(O59:Q59),T59&lt;G59)),"Yes","No"),"")," ")</f>
        <v xml:space="preserve"> </v>
      </c>
      <c r="AA59" s="98" t="str">
        <f>IF(U59="",IF(AND(X59=" ",OR(Z59=" ",Z59=0))," ",IF(X59="Yes","Compliant",IF(Z59="Yes","Compliant","Not Compliant"))),"Not Compliant")</f>
        <v>Not Compliant</v>
      </c>
      <c r="AB59" s="184"/>
      <c r="AC59" s="306">
        <v>4.5</v>
      </c>
    </row>
    <row r="60" spans="1:29" ht="25.5" x14ac:dyDescent="0.2">
      <c r="A60" s="608"/>
      <c r="B60" s="589"/>
      <c r="C60" s="499" t="s">
        <v>54</v>
      </c>
      <c r="D60" s="316" t="s">
        <v>55</v>
      </c>
      <c r="E60" s="316"/>
      <c r="F60" s="215" t="s">
        <v>40</v>
      </c>
      <c r="G60" s="112"/>
      <c r="H60" s="454"/>
      <c r="I60" s="446"/>
      <c r="J60" s="257"/>
      <c r="K60" s="257"/>
      <c r="L60" s="257"/>
      <c r="M60" s="257"/>
      <c r="N60" s="257"/>
      <c r="O60" s="215"/>
      <c r="P60" s="215"/>
      <c r="Q60" s="215"/>
      <c r="R60" s="258"/>
      <c r="S60" s="259"/>
      <c r="T60" s="260"/>
      <c r="U60" s="303"/>
      <c r="V60" s="116">
        <f>COUNTIF(I60:T60,F60&amp;G60)</f>
        <v>0</v>
      </c>
      <c r="W60" s="116">
        <f t="shared" si="55"/>
        <v>0</v>
      </c>
      <c r="X60" s="117" t="str">
        <f>IF(U60="",IF(W60=0,"No",IF(V60/W60&gt;=0.75,"Yes","No")),"No")</f>
        <v>No</v>
      </c>
      <c r="Y60" s="116" t="str">
        <f>IF(X60=" "," ",IF(X60="No","Yes","No"))</f>
        <v>Yes</v>
      </c>
      <c r="Z60" s="116" t="str">
        <f t="shared" ref="Z60" si="59">IFERROR(IF(Y60="Yes",IF(AND(OR(R60&gt;AVERAGE(O60:Q60),R60&gt;G60),OR(S60&gt;AVERAGE(O60:Q60),S60&gt;G60),OR(T60&gt;AVERAGE(O60:Q60),T60&gt;G60)),"Yes","No"),"")," ")</f>
        <v xml:space="preserve"> </v>
      </c>
      <c r="AA60" s="116" t="str">
        <f>IF(U60="",IF(AND(X60=" ",OR(Z60=" ",Z60=0))," ",IF(X60="Yes","Compliant",IF(Z60="Yes","Compliant","Not Compliant"))),"Not Compliant")</f>
        <v>Not Compliant</v>
      </c>
      <c r="AB60" s="295"/>
      <c r="AC60" s="296">
        <v>4.5</v>
      </c>
    </row>
    <row r="61" spans="1:29" ht="51" x14ac:dyDescent="0.2">
      <c r="A61" s="608"/>
      <c r="B61" s="603" t="s">
        <v>315</v>
      </c>
      <c r="C61" s="431" t="s">
        <v>5</v>
      </c>
      <c r="D61" s="430" t="s">
        <v>161</v>
      </c>
      <c r="E61" s="330"/>
      <c r="F61" s="331" t="s">
        <v>41</v>
      </c>
      <c r="G61" s="141"/>
      <c r="H61" s="455"/>
      <c r="I61" s="445"/>
      <c r="J61" s="355"/>
      <c r="K61" s="355"/>
      <c r="L61" s="355"/>
      <c r="M61" s="355"/>
      <c r="N61" s="355"/>
      <c r="O61" s="356"/>
      <c r="P61" s="356"/>
      <c r="Q61" s="356"/>
      <c r="R61" s="357"/>
      <c r="S61" s="358"/>
      <c r="T61" s="359"/>
      <c r="U61" s="360"/>
      <c r="V61" s="101">
        <f t="shared" ref="V61" si="60">COUNTIF(I61:T61,F61&amp;G61)</f>
        <v>0</v>
      </c>
      <c r="W61" s="101">
        <f t="shared" si="55"/>
        <v>0</v>
      </c>
      <c r="X61" s="340" t="str">
        <f t="shared" ref="X61" si="61">IF(U61="",IF(W61=0,"No",IF(V61/W61&gt;=0.75,"Yes","No")),"No")</f>
        <v>No</v>
      </c>
      <c r="Y61" s="101" t="str">
        <f t="shared" ref="Y61" si="62">IF(X61=" "," ",IF(X61="No","Yes","No"))</f>
        <v>Yes</v>
      </c>
      <c r="Z61" s="101" t="str">
        <f>IFERROR(IF(Y61="Yes",IF(AND(OR(R61&lt;AVERAGE(O61:Q61),R61&lt;G61),OR(S61&lt;AVERAGE(O61:Q61),S61&lt;G61),OR(T61&lt;AVERAGE(O61:Q61),T61&lt;G61)),"Yes","No"),"")," ")</f>
        <v xml:space="preserve"> </v>
      </c>
      <c r="AA61" s="101" t="str">
        <f t="shared" ref="AA61" si="63">IF(U61="",IF(AND(X61=" ",OR(Z61=" ",Z61=0))," ",IF(X61="Yes","Compliant",IF(Z61="Yes","Compliant","Not Compliant"))),"Not Compliant")</f>
        <v>Not Compliant</v>
      </c>
      <c r="AB61" s="341"/>
      <c r="AC61" s="342">
        <v>4.5</v>
      </c>
    </row>
    <row r="62" spans="1:29" ht="25.5" x14ac:dyDescent="0.2">
      <c r="A62" s="608"/>
      <c r="B62" s="588"/>
      <c r="C62" s="498" t="s">
        <v>160</v>
      </c>
      <c r="D62" s="313" t="s">
        <v>162</v>
      </c>
      <c r="E62" s="313"/>
      <c r="F62" s="181" t="s">
        <v>41</v>
      </c>
      <c r="G62" s="199"/>
      <c r="H62" s="420"/>
      <c r="I62" s="411"/>
      <c r="J62" s="321"/>
      <c r="K62" s="321"/>
      <c r="L62" s="321"/>
      <c r="M62" s="321"/>
      <c r="N62" s="321"/>
      <c r="O62" s="217"/>
      <c r="P62" s="217"/>
      <c r="Q62" s="217"/>
      <c r="R62" s="322"/>
      <c r="S62" s="301"/>
      <c r="T62" s="323"/>
      <c r="U62" s="324"/>
      <c r="V62" s="98">
        <f>COUNTIF(I62:T62,F62&amp;G62)</f>
        <v>0</v>
      </c>
      <c r="W62" s="98">
        <f t="shared" si="55"/>
        <v>0</v>
      </c>
      <c r="X62" s="99" t="str">
        <f>IF(U62="",IF(W62=0,"No",IF(V62/W62&gt;=0.75,"Yes","No")),"No")</f>
        <v>No</v>
      </c>
      <c r="Y62" s="98" t="str">
        <f>IF(X62=" "," ",IF(X62="No","Yes","No"))</f>
        <v>Yes</v>
      </c>
      <c r="Z62" s="98" t="str">
        <f>IFERROR(IF(Y62="Yes",IF(AND(OR(R62&lt;AVERAGE(O62:Q62),R62&lt;G62),OR(S62&lt;AVERAGE(O62:Q62),S62&lt;G62),OR(T62&lt;AVERAGE(O62:Q62),T62&lt;G62)),"Yes","No"),"")," ")</f>
        <v xml:space="preserve"> </v>
      </c>
      <c r="AA62" s="98" t="str">
        <f>IF(U62="",IF(AND(X62=" ",OR(Z62=" ",Z62=0))," ",IF(X62="Yes","Compliant",IF(Z62="Yes","Compliant","Not Compliant"))),"Not Compliant")</f>
        <v>Not Compliant</v>
      </c>
      <c r="AB62" s="184"/>
      <c r="AC62" s="306">
        <v>4.5</v>
      </c>
    </row>
    <row r="63" spans="1:29" ht="26.25" thickBot="1" x14ac:dyDescent="0.25">
      <c r="A63" s="608"/>
      <c r="B63" s="604"/>
      <c r="C63" s="500" t="s">
        <v>54</v>
      </c>
      <c r="D63" s="423" t="s">
        <v>55</v>
      </c>
      <c r="E63" s="423"/>
      <c r="F63" s="424" t="s">
        <v>40</v>
      </c>
      <c r="G63" s="425"/>
      <c r="H63" s="426"/>
      <c r="I63" s="446"/>
      <c r="J63" s="257"/>
      <c r="K63" s="257"/>
      <c r="L63" s="257"/>
      <c r="M63" s="257"/>
      <c r="N63" s="257"/>
      <c r="O63" s="215"/>
      <c r="P63" s="215"/>
      <c r="Q63" s="215"/>
      <c r="R63" s="258"/>
      <c r="S63" s="259"/>
      <c r="T63" s="260"/>
      <c r="U63" s="303"/>
      <c r="V63" s="116">
        <f>COUNTIF(I63:T63,F63&amp;G63)</f>
        <v>0</v>
      </c>
      <c r="W63" s="116">
        <f t="shared" si="55"/>
        <v>0</v>
      </c>
      <c r="X63" s="117" t="str">
        <f>IF(U63="",IF(W63=0,"No",IF(V63/W63&gt;=0.75,"Yes","No")),"No")</f>
        <v>No</v>
      </c>
      <c r="Y63" s="116" t="str">
        <f>IF(X63=" "," ",IF(X63="No","Yes","No"))</f>
        <v>Yes</v>
      </c>
      <c r="Z63" s="116" t="str">
        <f t="shared" ref="Z63" si="64">IFERROR(IF(Y63="Yes",IF(AND(OR(R63&gt;AVERAGE(O63:Q63),R63&gt;G63),OR(S63&gt;AVERAGE(O63:Q63),S63&gt;G63),OR(T63&gt;AVERAGE(O63:Q63),T63&gt;G63)),"Yes","No"),"")," ")</f>
        <v xml:space="preserve"> </v>
      </c>
      <c r="AA63" s="116" t="str">
        <f>IF(U63="",IF(AND(X63=" ",OR(Z63=" ",Z63=0))," ",IF(X63="Yes","Compliant",IF(Z63="Yes","Compliant","Not Compliant"))),"Not Compliant")</f>
        <v>Not Compliant</v>
      </c>
      <c r="AB63" s="295"/>
      <c r="AC63" s="296">
        <v>4.5</v>
      </c>
    </row>
    <row r="64" spans="1:29" ht="51" x14ac:dyDescent="0.2">
      <c r="A64" s="608"/>
      <c r="B64" s="594" t="s">
        <v>316</v>
      </c>
      <c r="C64" s="456" t="s">
        <v>189</v>
      </c>
      <c r="D64" s="451" t="s">
        <v>190</v>
      </c>
      <c r="E64" s="450" t="s">
        <v>334</v>
      </c>
      <c r="F64" s="418" t="s">
        <v>40</v>
      </c>
      <c r="G64" s="417"/>
      <c r="H64" s="419"/>
      <c r="I64" s="524" t="s">
        <v>360</v>
      </c>
      <c r="J64" s="525" t="s">
        <v>360</v>
      </c>
      <c r="K64" s="525" t="s">
        <v>360</v>
      </c>
      <c r="L64" s="525" t="s">
        <v>360</v>
      </c>
      <c r="M64" s="525" t="s">
        <v>360</v>
      </c>
      <c r="N64" s="525" t="s">
        <v>360</v>
      </c>
      <c r="O64" s="519"/>
      <c r="P64" s="519"/>
      <c r="Q64" s="331"/>
      <c r="R64" s="336"/>
      <c r="S64" s="337"/>
      <c r="T64" s="338"/>
      <c r="U64" s="339"/>
      <c r="V64" s="101">
        <f>COUNTIF(I64:T64,F64&amp;G64)</f>
        <v>0</v>
      </c>
      <c r="W64" s="101">
        <f t="shared" ref="W64:W94" si="65">COUNTIF(I64:T64,"&gt;=-1")</f>
        <v>0</v>
      </c>
      <c r="X64" s="340" t="str">
        <f>IF(U64="",IF(W64=0,"No",IF(V64/W64&gt;=0.75,"Yes","No")),"No")</f>
        <v>No</v>
      </c>
      <c r="Y64" s="101" t="str">
        <f>IF(X64=" "," ",IF(X64="No","Yes","No"))</f>
        <v>Yes</v>
      </c>
      <c r="Z64" s="101" t="str">
        <f t="shared" si="5"/>
        <v xml:space="preserve"> </v>
      </c>
      <c r="AA64" s="101" t="str">
        <f>IF(U64="",IF(AND(X64=" ",OR(Z64=" ",Z64=0))," ",IF(X64="Yes","Compliant",IF(Z64="Yes","Compliant","Not Compliant"))),"Not Compliant")</f>
        <v>Not Compliant</v>
      </c>
      <c r="AB64" s="341"/>
      <c r="AC64" s="342">
        <v>4.5</v>
      </c>
    </row>
    <row r="65" spans="1:29" ht="51" x14ac:dyDescent="0.2">
      <c r="A65" s="608"/>
      <c r="B65" s="595"/>
      <c r="C65" s="328" t="s">
        <v>12</v>
      </c>
      <c r="D65" s="318" t="s">
        <v>164</v>
      </c>
      <c r="E65" s="393" t="s">
        <v>335</v>
      </c>
      <c r="F65" s="217" t="s">
        <v>40</v>
      </c>
      <c r="G65" s="199"/>
      <c r="H65" s="420"/>
      <c r="I65" s="524" t="s">
        <v>360</v>
      </c>
      <c r="J65" s="525" t="s">
        <v>360</v>
      </c>
      <c r="K65" s="525" t="s">
        <v>360</v>
      </c>
      <c r="L65" s="525" t="s">
        <v>360</v>
      </c>
      <c r="M65" s="525" t="s">
        <v>360</v>
      </c>
      <c r="N65" s="525" t="s">
        <v>360</v>
      </c>
      <c r="O65" s="519"/>
      <c r="P65" s="217"/>
      <c r="Q65" s="217"/>
      <c r="R65" s="322"/>
      <c r="S65" s="301"/>
      <c r="T65" s="323"/>
      <c r="U65" s="324"/>
      <c r="V65" s="200">
        <v>0</v>
      </c>
      <c r="W65" s="200">
        <v>0</v>
      </c>
      <c r="X65" s="201" t="s">
        <v>186</v>
      </c>
      <c r="Y65" s="200" t="s">
        <v>187</v>
      </c>
      <c r="Z65" s="200" t="str">
        <f t="shared" si="5"/>
        <v xml:space="preserve"> </v>
      </c>
      <c r="AA65" s="200" t="s">
        <v>188</v>
      </c>
      <c r="AB65" s="202"/>
      <c r="AC65" s="293">
        <v>4.5</v>
      </c>
    </row>
    <row r="66" spans="1:29" ht="51" x14ac:dyDescent="0.2">
      <c r="A66" s="608"/>
      <c r="B66" s="596"/>
      <c r="C66" s="110" t="s">
        <v>165</v>
      </c>
      <c r="D66" s="316" t="s">
        <v>166</v>
      </c>
      <c r="E66" s="318" t="s">
        <v>336</v>
      </c>
      <c r="F66" s="215" t="s">
        <v>40</v>
      </c>
      <c r="G66" s="112"/>
      <c r="H66" s="454"/>
      <c r="I66" s="524" t="s">
        <v>360</v>
      </c>
      <c r="J66" s="525" t="s">
        <v>360</v>
      </c>
      <c r="K66" s="525" t="s">
        <v>360</v>
      </c>
      <c r="L66" s="525" t="s">
        <v>360</v>
      </c>
      <c r="M66" s="525" t="s">
        <v>360</v>
      </c>
      <c r="N66" s="525" t="s">
        <v>360</v>
      </c>
      <c r="O66" s="519"/>
      <c r="P66" s="215"/>
      <c r="Q66" s="215"/>
      <c r="R66" s="258"/>
      <c r="S66" s="259"/>
      <c r="T66" s="260"/>
      <c r="U66" s="303"/>
      <c r="V66" s="116">
        <f t="shared" ref="V66:V94" si="66">COUNTIF(I66:T66,F66&amp;G66)</f>
        <v>0</v>
      </c>
      <c r="W66" s="116">
        <f t="shared" si="65"/>
        <v>0</v>
      </c>
      <c r="X66" s="117" t="str">
        <f t="shared" ref="X66:X94" si="67">IF(U66="",IF(W66=0,"No",IF(V66/W66&gt;=0.75,"Yes","No")),"No")</f>
        <v>No</v>
      </c>
      <c r="Y66" s="116" t="str">
        <f t="shared" ref="Y66:Y94" si="68">IF(X66=" "," ",IF(X66="No","Yes","No"))</f>
        <v>Yes</v>
      </c>
      <c r="Z66" s="116" t="str">
        <f t="shared" si="5"/>
        <v xml:space="preserve"> </v>
      </c>
      <c r="AA66" s="116" t="str">
        <f t="shared" ref="AA66:AA94" si="69">IF(U66="",IF(AND(X66=" ",OR(Z66=" ",Z66=0))," ",IF(X66="Yes","Compliant",IF(Z66="Yes","Compliant","Not Compliant"))),"Not Compliant")</f>
        <v>Not Compliant</v>
      </c>
      <c r="AB66" s="295"/>
      <c r="AC66" s="296">
        <v>4.5</v>
      </c>
    </row>
    <row r="67" spans="1:29" ht="51" x14ac:dyDescent="0.2">
      <c r="A67" s="608"/>
      <c r="B67" s="605" t="s">
        <v>321</v>
      </c>
      <c r="C67" s="343" t="s">
        <v>189</v>
      </c>
      <c r="D67" s="330" t="s">
        <v>190</v>
      </c>
      <c r="E67" s="394" t="s">
        <v>334</v>
      </c>
      <c r="F67" s="331" t="s">
        <v>40</v>
      </c>
      <c r="G67" s="332"/>
      <c r="H67" s="457"/>
      <c r="I67" s="524" t="s">
        <v>360</v>
      </c>
      <c r="J67" s="525" t="s">
        <v>360</v>
      </c>
      <c r="K67" s="525" t="s">
        <v>360</v>
      </c>
      <c r="L67" s="525" t="s">
        <v>360</v>
      </c>
      <c r="M67" s="525" t="s">
        <v>360</v>
      </c>
      <c r="N67" s="525" t="s">
        <v>360</v>
      </c>
      <c r="O67" s="331"/>
      <c r="P67" s="331"/>
      <c r="Q67" s="331"/>
      <c r="R67" s="336"/>
      <c r="S67" s="337"/>
      <c r="T67" s="338"/>
      <c r="U67" s="339"/>
      <c r="V67" s="101">
        <f>COUNTIF(I67:T67,F67&amp;G67)</f>
        <v>0</v>
      </c>
      <c r="W67" s="101">
        <f t="shared" ref="W67" si="70">COUNTIF(I67:T67,"&gt;=-1")</f>
        <v>0</v>
      </c>
      <c r="X67" s="340" t="str">
        <f>IF(U67="",IF(W67=0,"No",IF(V67/W67&gt;=0.75,"Yes","No")),"No")</f>
        <v>No</v>
      </c>
      <c r="Y67" s="101" t="str">
        <f>IF(X67=" "," ",IF(X67="No","Yes","No"))</f>
        <v>Yes</v>
      </c>
      <c r="Z67" s="101" t="str">
        <f t="shared" ref="Z67:Z69" si="71">IFERROR(IF(Y67="Yes",IF(AND(OR(R67&gt;AVERAGE(O67:Q67),R67&gt;G67),OR(S67&gt;AVERAGE(O67:Q67),S67&gt;G67),OR(T67&gt;AVERAGE(O67:Q67),T67&gt;G67)),"Yes","No"),"")," ")</f>
        <v xml:space="preserve"> </v>
      </c>
      <c r="AA67" s="101" t="str">
        <f>IF(U67="",IF(AND(X67=" ",OR(Z67=" ",Z67=0))," ",IF(X67="Yes","Compliant",IF(Z67="Yes","Compliant","Not Compliant"))),"Not Compliant")</f>
        <v>Not Compliant</v>
      </c>
      <c r="AB67" s="341"/>
      <c r="AC67" s="342">
        <v>4.5</v>
      </c>
    </row>
    <row r="68" spans="1:29" ht="51" x14ac:dyDescent="0.2">
      <c r="A68" s="608"/>
      <c r="B68" s="595"/>
      <c r="C68" s="328" t="s">
        <v>12</v>
      </c>
      <c r="D68" s="318" t="s">
        <v>164</v>
      </c>
      <c r="E68" s="393" t="s">
        <v>335</v>
      </c>
      <c r="F68" s="217" t="s">
        <v>40</v>
      </c>
      <c r="G68" s="199"/>
      <c r="H68" s="420"/>
      <c r="I68" s="524" t="s">
        <v>360</v>
      </c>
      <c r="J68" s="525" t="s">
        <v>360</v>
      </c>
      <c r="K68" s="525" t="s">
        <v>360</v>
      </c>
      <c r="L68" s="525" t="s">
        <v>360</v>
      </c>
      <c r="M68" s="525" t="s">
        <v>360</v>
      </c>
      <c r="N68" s="525" t="s">
        <v>360</v>
      </c>
      <c r="O68" s="217"/>
      <c r="P68" s="217"/>
      <c r="Q68" s="217"/>
      <c r="R68" s="322"/>
      <c r="S68" s="301"/>
      <c r="T68" s="323"/>
      <c r="U68" s="324"/>
      <c r="V68" s="200">
        <v>0</v>
      </c>
      <c r="W68" s="200">
        <v>0</v>
      </c>
      <c r="X68" s="201" t="s">
        <v>186</v>
      </c>
      <c r="Y68" s="200" t="s">
        <v>187</v>
      </c>
      <c r="Z68" s="200" t="str">
        <f t="shared" si="71"/>
        <v xml:space="preserve"> </v>
      </c>
      <c r="AA68" s="200" t="s">
        <v>188</v>
      </c>
      <c r="AB68" s="202"/>
      <c r="AC68" s="293">
        <v>4.5</v>
      </c>
    </row>
    <row r="69" spans="1:29" ht="51" x14ac:dyDescent="0.2">
      <c r="A69" s="608"/>
      <c r="B69" s="596"/>
      <c r="C69" s="110" t="s">
        <v>165</v>
      </c>
      <c r="D69" s="316" t="s">
        <v>166</v>
      </c>
      <c r="E69" s="316" t="s">
        <v>336</v>
      </c>
      <c r="F69" s="215" t="s">
        <v>40</v>
      </c>
      <c r="G69" s="112"/>
      <c r="H69" s="454"/>
      <c r="I69" s="524" t="s">
        <v>360</v>
      </c>
      <c r="J69" s="525" t="s">
        <v>360</v>
      </c>
      <c r="K69" s="525" t="s">
        <v>360</v>
      </c>
      <c r="L69" s="525" t="s">
        <v>360</v>
      </c>
      <c r="M69" s="525" t="s">
        <v>360</v>
      </c>
      <c r="N69" s="525" t="s">
        <v>360</v>
      </c>
      <c r="O69" s="215"/>
      <c r="P69" s="215"/>
      <c r="Q69" s="215"/>
      <c r="R69" s="258"/>
      <c r="S69" s="259"/>
      <c r="T69" s="260"/>
      <c r="U69" s="303"/>
      <c r="V69" s="116">
        <f t="shared" ref="V69" si="72">COUNTIF(I69:T69,F69&amp;G69)</f>
        <v>0</v>
      </c>
      <c r="W69" s="116">
        <f t="shared" ref="W69:W70" si="73">COUNTIF(I69:T69,"&gt;=-1")</f>
        <v>0</v>
      </c>
      <c r="X69" s="117" t="str">
        <f t="shared" ref="X69" si="74">IF(U69="",IF(W69=0,"No",IF(V69/W69&gt;=0.75,"Yes","No")),"No")</f>
        <v>No</v>
      </c>
      <c r="Y69" s="116" t="str">
        <f t="shared" ref="Y69" si="75">IF(X69=" "," ",IF(X69="No","Yes","No"))</f>
        <v>Yes</v>
      </c>
      <c r="Z69" s="116" t="str">
        <f t="shared" si="71"/>
        <v xml:space="preserve"> </v>
      </c>
      <c r="AA69" s="116" t="str">
        <f t="shared" ref="AA69" si="76">IF(U69="",IF(AND(X69=" ",OR(Z69=" ",Z69=0))," ",IF(X69="Yes","Compliant",IF(Z69="Yes","Compliant","Not Compliant"))),"Not Compliant")</f>
        <v>Not Compliant</v>
      </c>
      <c r="AB69" s="295"/>
      <c r="AC69" s="296">
        <v>4.5</v>
      </c>
    </row>
    <row r="70" spans="1:29" ht="51" x14ac:dyDescent="0.2">
      <c r="A70" s="608"/>
      <c r="B70" s="605" t="s">
        <v>326</v>
      </c>
      <c r="C70" s="343" t="s">
        <v>189</v>
      </c>
      <c r="D70" s="330" t="s">
        <v>190</v>
      </c>
      <c r="E70" s="430" t="s">
        <v>334</v>
      </c>
      <c r="F70" s="331" t="s">
        <v>40</v>
      </c>
      <c r="G70" s="332"/>
      <c r="H70" s="457"/>
      <c r="I70" s="524" t="s">
        <v>360</v>
      </c>
      <c r="J70" s="525" t="s">
        <v>360</v>
      </c>
      <c r="K70" s="525" t="s">
        <v>360</v>
      </c>
      <c r="L70" s="525" t="s">
        <v>360</v>
      </c>
      <c r="M70" s="525" t="s">
        <v>360</v>
      </c>
      <c r="N70" s="525" t="s">
        <v>360</v>
      </c>
      <c r="O70" s="331"/>
      <c r="P70" s="331"/>
      <c r="Q70" s="331"/>
      <c r="R70" s="336"/>
      <c r="S70" s="337"/>
      <c r="T70" s="338"/>
      <c r="U70" s="339"/>
      <c r="V70" s="101">
        <f>COUNTIF(I70:T70,F70&amp;G70)</f>
        <v>0</v>
      </c>
      <c r="W70" s="101">
        <f t="shared" si="73"/>
        <v>0</v>
      </c>
      <c r="X70" s="340" t="str">
        <f>IF(U70="",IF(W70=0,"No",IF(V70/W70&gt;=0.75,"Yes","No")),"No")</f>
        <v>No</v>
      </c>
      <c r="Y70" s="101" t="str">
        <f>IF(X70=" "," ",IF(X70="No","Yes","No"))</f>
        <v>Yes</v>
      </c>
      <c r="Z70" s="101" t="str">
        <f t="shared" ref="Z70:Z72" si="77">IFERROR(IF(Y70="Yes",IF(AND(OR(R70&gt;AVERAGE(O70:Q70),R70&gt;G70),OR(S70&gt;AVERAGE(O70:Q70),S70&gt;G70),OR(T70&gt;AVERAGE(O70:Q70),T70&gt;G70)),"Yes","No"),"")," ")</f>
        <v xml:space="preserve"> </v>
      </c>
      <c r="AA70" s="101" t="str">
        <f>IF(U70="",IF(AND(X70=" ",OR(Z70=" ",Z70=0))," ",IF(X70="Yes","Compliant",IF(Z70="Yes","Compliant","Not Compliant"))),"Not Compliant")</f>
        <v>Not Compliant</v>
      </c>
      <c r="AB70" s="341"/>
      <c r="AC70" s="342">
        <v>4.5</v>
      </c>
    </row>
    <row r="71" spans="1:29" ht="51" x14ac:dyDescent="0.2">
      <c r="A71" s="608"/>
      <c r="B71" s="595"/>
      <c r="C71" s="328" t="s">
        <v>12</v>
      </c>
      <c r="D71" s="318" t="s">
        <v>164</v>
      </c>
      <c r="E71" s="393" t="s">
        <v>335</v>
      </c>
      <c r="F71" s="217" t="s">
        <v>40</v>
      </c>
      <c r="G71" s="199"/>
      <c r="H71" s="420"/>
      <c r="I71" s="524" t="s">
        <v>360</v>
      </c>
      <c r="J71" s="525" t="s">
        <v>360</v>
      </c>
      <c r="K71" s="525" t="s">
        <v>360</v>
      </c>
      <c r="L71" s="525" t="s">
        <v>360</v>
      </c>
      <c r="M71" s="525" t="s">
        <v>360</v>
      </c>
      <c r="N71" s="525" t="s">
        <v>360</v>
      </c>
      <c r="O71" s="217"/>
      <c r="P71" s="217"/>
      <c r="Q71" s="217"/>
      <c r="R71" s="322"/>
      <c r="S71" s="301"/>
      <c r="T71" s="323"/>
      <c r="U71" s="324"/>
      <c r="V71" s="200">
        <v>0</v>
      </c>
      <c r="W71" s="200">
        <v>0</v>
      </c>
      <c r="X71" s="201" t="s">
        <v>186</v>
      </c>
      <c r="Y71" s="200" t="s">
        <v>187</v>
      </c>
      <c r="Z71" s="200" t="str">
        <f t="shared" si="77"/>
        <v xml:space="preserve"> </v>
      </c>
      <c r="AA71" s="200" t="s">
        <v>188</v>
      </c>
      <c r="AB71" s="202"/>
      <c r="AC71" s="293">
        <v>4.5</v>
      </c>
    </row>
    <row r="72" spans="1:29" ht="51.75" thickBot="1" x14ac:dyDescent="0.25">
      <c r="A72" s="608"/>
      <c r="B72" s="606"/>
      <c r="C72" s="458" t="s">
        <v>165</v>
      </c>
      <c r="D72" s="423" t="s">
        <v>166</v>
      </c>
      <c r="E72" s="316" t="s">
        <v>336</v>
      </c>
      <c r="F72" s="424" t="s">
        <v>40</v>
      </c>
      <c r="G72" s="425"/>
      <c r="H72" s="426"/>
      <c r="I72" s="524" t="s">
        <v>360</v>
      </c>
      <c r="J72" s="525" t="s">
        <v>360</v>
      </c>
      <c r="K72" s="525" t="s">
        <v>360</v>
      </c>
      <c r="L72" s="525" t="s">
        <v>360</v>
      </c>
      <c r="M72" s="525" t="s">
        <v>360</v>
      </c>
      <c r="N72" s="525" t="s">
        <v>360</v>
      </c>
      <c r="O72" s="215"/>
      <c r="P72" s="215"/>
      <c r="Q72" s="215"/>
      <c r="R72" s="258"/>
      <c r="S72" s="259"/>
      <c r="T72" s="260"/>
      <c r="U72" s="303"/>
      <c r="V72" s="116">
        <f t="shared" ref="V72" si="78">COUNTIF(I72:T72,F72&amp;G72)</f>
        <v>0</v>
      </c>
      <c r="W72" s="116">
        <f t="shared" ref="W72" si="79">COUNTIF(I72:T72,"&gt;=-1")</f>
        <v>0</v>
      </c>
      <c r="X72" s="117" t="str">
        <f t="shared" ref="X72" si="80">IF(U72="",IF(W72=0,"No",IF(V72/W72&gt;=0.75,"Yes","No")),"No")</f>
        <v>No</v>
      </c>
      <c r="Y72" s="116" t="str">
        <f t="shared" ref="Y72" si="81">IF(X72=" "," ",IF(X72="No","Yes","No"))</f>
        <v>Yes</v>
      </c>
      <c r="Z72" s="116" t="str">
        <f t="shared" si="77"/>
        <v xml:space="preserve"> </v>
      </c>
      <c r="AA72" s="116" t="str">
        <f t="shared" ref="AA72" si="82">IF(U72="",IF(AND(X72=" ",OR(Z72=" ",Z72=0))," ",IF(X72="Yes","Compliant",IF(Z72="Yes","Compliant","Not Compliant"))),"Not Compliant")</f>
        <v>Not Compliant</v>
      </c>
      <c r="AB72" s="295"/>
      <c r="AC72" s="296">
        <v>4.5</v>
      </c>
    </row>
    <row r="73" spans="1:29" ht="63.75" x14ac:dyDescent="0.2">
      <c r="A73" s="608"/>
      <c r="B73" s="433" t="s">
        <v>317</v>
      </c>
      <c r="C73" s="434" t="s">
        <v>135</v>
      </c>
      <c r="D73" s="435" t="s">
        <v>134</v>
      </c>
      <c r="E73" s="482" t="s">
        <v>337</v>
      </c>
      <c r="F73" s="436" t="s">
        <v>40</v>
      </c>
      <c r="G73" s="436"/>
      <c r="H73" s="437"/>
      <c r="I73" s="526" t="s">
        <v>360</v>
      </c>
      <c r="J73" s="526" t="s">
        <v>360</v>
      </c>
      <c r="K73" s="526" t="s">
        <v>360</v>
      </c>
      <c r="L73" s="526" t="s">
        <v>360</v>
      </c>
      <c r="M73" s="526" t="s">
        <v>360</v>
      </c>
      <c r="N73" s="526" t="s">
        <v>360</v>
      </c>
      <c r="O73" s="231"/>
      <c r="P73" s="231"/>
      <c r="Q73" s="231"/>
      <c r="R73" s="231"/>
      <c r="S73" s="231"/>
      <c r="T73" s="232"/>
      <c r="U73" s="261"/>
      <c r="V73" s="145">
        <f t="shared" si="66"/>
        <v>0</v>
      </c>
      <c r="W73" s="231">
        <f t="shared" si="65"/>
        <v>0</v>
      </c>
      <c r="X73" s="146" t="str">
        <f t="shared" si="67"/>
        <v>No</v>
      </c>
      <c r="Y73" s="145" t="str">
        <f t="shared" si="68"/>
        <v>Yes</v>
      </c>
      <c r="Z73" s="145" t="str">
        <f t="shared" si="5"/>
        <v xml:space="preserve"> </v>
      </c>
      <c r="AA73" s="145" t="str">
        <f t="shared" si="69"/>
        <v>Not Compliant</v>
      </c>
      <c r="AB73" s="231"/>
      <c r="AC73" s="232">
        <v>4.5</v>
      </c>
    </row>
    <row r="74" spans="1:29" ht="63.75" x14ac:dyDescent="0.2">
      <c r="A74" s="608"/>
      <c r="B74" s="438" t="s">
        <v>322</v>
      </c>
      <c r="C74" s="229" t="s">
        <v>135</v>
      </c>
      <c r="D74" s="230" t="s">
        <v>134</v>
      </c>
      <c r="E74" s="483" t="s">
        <v>337</v>
      </c>
      <c r="F74" s="231" t="s">
        <v>40</v>
      </c>
      <c r="G74" s="231"/>
      <c r="H74" s="439"/>
      <c r="I74" s="526" t="s">
        <v>360</v>
      </c>
      <c r="J74" s="526" t="s">
        <v>360</v>
      </c>
      <c r="K74" s="526" t="s">
        <v>360</v>
      </c>
      <c r="L74" s="526" t="s">
        <v>360</v>
      </c>
      <c r="M74" s="526" t="s">
        <v>360</v>
      </c>
      <c r="N74" s="526" t="s">
        <v>360</v>
      </c>
      <c r="O74" s="231"/>
      <c r="P74" s="231"/>
      <c r="Q74" s="231"/>
      <c r="R74" s="231"/>
      <c r="S74" s="231"/>
      <c r="T74" s="232"/>
      <c r="U74" s="261"/>
      <c r="V74" s="145">
        <f t="shared" ref="V74" si="83">COUNTIF(I74:T74,F74&amp;G74)</f>
        <v>0</v>
      </c>
      <c r="W74" s="231">
        <f t="shared" ref="W74" si="84">COUNTIF(I74:T74,"&gt;=-1")</f>
        <v>0</v>
      </c>
      <c r="X74" s="146" t="str">
        <f t="shared" ref="X74" si="85">IF(U74="",IF(W74=0,"No",IF(V74/W74&gt;=0.75,"Yes","No")),"No")</f>
        <v>No</v>
      </c>
      <c r="Y74" s="145" t="str">
        <f t="shared" ref="Y74" si="86">IF(X74=" "," ",IF(X74="No","Yes","No"))</f>
        <v>Yes</v>
      </c>
      <c r="Z74" s="145" t="str">
        <f t="shared" ref="Z74" si="87">IFERROR(IF(Y74="Yes",IF(AND(OR(R74&gt;AVERAGE(O74:Q74),R74&gt;G74),OR(S74&gt;AVERAGE(O74:Q74),S74&gt;G74),OR(T74&gt;AVERAGE(O74:Q74),T74&gt;G74)),"Yes","No"),"")," ")</f>
        <v xml:space="preserve"> </v>
      </c>
      <c r="AA74" s="145" t="str">
        <f t="shared" ref="AA74" si="88">IF(U74="",IF(AND(X74=" ",OR(Z74=" ",Z74=0))," ",IF(X74="Yes","Compliant",IF(Z74="Yes","Compliant","Not Compliant"))),"Not Compliant")</f>
        <v>Not Compliant</v>
      </c>
      <c r="AB74" s="231"/>
      <c r="AC74" s="232">
        <v>4.5</v>
      </c>
    </row>
    <row r="75" spans="1:29" ht="64.5" thickBot="1" x14ac:dyDescent="0.25">
      <c r="A75" s="608"/>
      <c r="B75" s="440" t="s">
        <v>327</v>
      </c>
      <c r="C75" s="441" t="s">
        <v>135</v>
      </c>
      <c r="D75" s="442" t="s">
        <v>134</v>
      </c>
      <c r="E75" s="484" t="s">
        <v>337</v>
      </c>
      <c r="F75" s="443" t="s">
        <v>40</v>
      </c>
      <c r="G75" s="443"/>
      <c r="H75" s="444"/>
      <c r="I75" s="526" t="s">
        <v>360</v>
      </c>
      <c r="J75" s="526" t="s">
        <v>360</v>
      </c>
      <c r="K75" s="526" t="s">
        <v>360</v>
      </c>
      <c r="L75" s="526" t="s">
        <v>360</v>
      </c>
      <c r="M75" s="526" t="s">
        <v>360</v>
      </c>
      <c r="N75" s="526" t="s">
        <v>360</v>
      </c>
      <c r="O75" s="231"/>
      <c r="P75" s="231"/>
      <c r="Q75" s="231"/>
      <c r="R75" s="231"/>
      <c r="S75" s="231"/>
      <c r="T75" s="232"/>
      <c r="U75" s="261"/>
      <c r="V75" s="145">
        <f t="shared" ref="V75" si="89">COUNTIF(I75:T75,F75&amp;G75)</f>
        <v>0</v>
      </c>
      <c r="W75" s="231">
        <f t="shared" ref="W75" si="90">COUNTIF(I75:T75,"&gt;=-1")</f>
        <v>0</v>
      </c>
      <c r="X75" s="146" t="str">
        <f t="shared" ref="X75" si="91">IF(U75="",IF(W75=0,"No",IF(V75/W75&gt;=0.75,"Yes","No")),"No")</f>
        <v>No</v>
      </c>
      <c r="Y75" s="145" t="str">
        <f t="shared" ref="Y75" si="92">IF(X75=" "," ",IF(X75="No","Yes","No"))</f>
        <v>Yes</v>
      </c>
      <c r="Z75" s="145" t="str">
        <f t="shared" ref="Z75" si="93">IFERROR(IF(Y75="Yes",IF(AND(OR(R75&gt;AVERAGE(O75:Q75),R75&gt;G75),OR(S75&gt;AVERAGE(O75:Q75),S75&gt;G75),OR(T75&gt;AVERAGE(O75:Q75),T75&gt;G75)),"Yes","No"),"")," ")</f>
        <v xml:space="preserve"> </v>
      </c>
      <c r="AA75" s="145" t="str">
        <f t="shared" ref="AA75" si="94">IF(U75="",IF(AND(X75=" ",OR(Z75=" ",Z75=0))," ",IF(X75="Yes","Compliant",IF(Z75="Yes","Compliant","Not Compliant"))),"Not Compliant")</f>
        <v>Not Compliant</v>
      </c>
      <c r="AB75" s="231"/>
      <c r="AC75" s="232">
        <v>4.5</v>
      </c>
    </row>
    <row r="76" spans="1:29" ht="102" x14ac:dyDescent="0.2">
      <c r="A76" s="608"/>
      <c r="B76" s="433" t="s">
        <v>318</v>
      </c>
      <c r="C76" s="501" t="s">
        <v>10</v>
      </c>
      <c r="D76" s="459" t="s">
        <v>255</v>
      </c>
      <c r="E76" s="459" t="s">
        <v>338</v>
      </c>
      <c r="F76" s="460" t="s">
        <v>40</v>
      </c>
      <c r="G76" s="461"/>
      <c r="H76" s="462"/>
      <c r="I76" s="527" t="s">
        <v>360</v>
      </c>
      <c r="J76" s="527" t="s">
        <v>360</v>
      </c>
      <c r="K76" s="527" t="s">
        <v>360</v>
      </c>
      <c r="L76" s="527" t="s">
        <v>360</v>
      </c>
      <c r="M76" s="527" t="s">
        <v>360</v>
      </c>
      <c r="N76" s="527" t="s">
        <v>360</v>
      </c>
      <c r="O76" s="225"/>
      <c r="P76" s="225"/>
      <c r="Q76" s="225"/>
      <c r="R76" s="264"/>
      <c r="S76" s="265"/>
      <c r="T76" s="266"/>
      <c r="U76" s="304"/>
      <c r="V76" s="145">
        <f t="shared" si="66"/>
        <v>0</v>
      </c>
      <c r="W76" s="145">
        <f>COUNTIF(I76:T76,"&gt;=-1")</f>
        <v>0</v>
      </c>
      <c r="X76" s="146" t="str">
        <f t="shared" si="67"/>
        <v>No</v>
      </c>
      <c r="Y76" s="145" t="str">
        <f t="shared" si="68"/>
        <v>Yes</v>
      </c>
      <c r="Z76" s="145" t="str">
        <f t="shared" si="5"/>
        <v xml:space="preserve"> </v>
      </c>
      <c r="AA76" s="145" t="str">
        <f t="shared" si="69"/>
        <v>Not Compliant</v>
      </c>
      <c r="AB76" s="265"/>
      <c r="AC76" s="266"/>
    </row>
    <row r="77" spans="1:29" ht="102" x14ac:dyDescent="0.2">
      <c r="A77" s="608"/>
      <c r="B77" s="438" t="s">
        <v>323</v>
      </c>
      <c r="C77" s="502" t="s">
        <v>10</v>
      </c>
      <c r="D77" s="395" t="s">
        <v>255</v>
      </c>
      <c r="E77" s="395" t="s">
        <v>338</v>
      </c>
      <c r="F77" s="225" t="s">
        <v>40</v>
      </c>
      <c r="G77" s="131"/>
      <c r="H77" s="463"/>
      <c r="I77" s="527" t="s">
        <v>360</v>
      </c>
      <c r="J77" s="527" t="s">
        <v>360</v>
      </c>
      <c r="K77" s="527" t="s">
        <v>360</v>
      </c>
      <c r="L77" s="527" t="s">
        <v>360</v>
      </c>
      <c r="M77" s="527" t="s">
        <v>360</v>
      </c>
      <c r="N77" s="527" t="s">
        <v>360</v>
      </c>
      <c r="O77" s="225"/>
      <c r="P77" s="225"/>
      <c r="Q77" s="225"/>
      <c r="R77" s="264"/>
      <c r="S77" s="265"/>
      <c r="T77" s="266"/>
      <c r="U77" s="304"/>
      <c r="V77" s="145">
        <f t="shared" si="66"/>
        <v>0</v>
      </c>
      <c r="W77" s="145">
        <f>COUNTIF(I77:T77,"&gt;=-1")</f>
        <v>0</v>
      </c>
      <c r="X77" s="146" t="str">
        <f t="shared" si="67"/>
        <v>No</v>
      </c>
      <c r="Y77" s="145" t="str">
        <f t="shared" si="68"/>
        <v>Yes</v>
      </c>
      <c r="Z77" s="145" t="str">
        <f t="shared" si="5"/>
        <v xml:space="preserve"> </v>
      </c>
      <c r="AA77" s="145" t="str">
        <f t="shared" si="69"/>
        <v>Not Compliant</v>
      </c>
      <c r="AB77" s="265"/>
      <c r="AC77" s="266"/>
    </row>
    <row r="78" spans="1:29" ht="102.75" thickBot="1" x14ac:dyDescent="0.25">
      <c r="A78" s="608"/>
      <c r="B78" s="440" t="s">
        <v>328</v>
      </c>
      <c r="C78" s="503" t="s">
        <v>10</v>
      </c>
      <c r="D78" s="464" t="s">
        <v>255</v>
      </c>
      <c r="E78" s="464" t="s">
        <v>338</v>
      </c>
      <c r="F78" s="465" t="s">
        <v>40</v>
      </c>
      <c r="G78" s="466"/>
      <c r="H78" s="467"/>
      <c r="I78" s="527" t="s">
        <v>360</v>
      </c>
      <c r="J78" s="527" t="s">
        <v>360</v>
      </c>
      <c r="K78" s="527" t="s">
        <v>360</v>
      </c>
      <c r="L78" s="527" t="s">
        <v>360</v>
      </c>
      <c r="M78" s="527" t="s">
        <v>360</v>
      </c>
      <c r="N78" s="527" t="s">
        <v>360</v>
      </c>
      <c r="O78" s="225"/>
      <c r="P78" s="225"/>
      <c r="Q78" s="225"/>
      <c r="R78" s="264"/>
      <c r="S78" s="265"/>
      <c r="T78" s="266"/>
      <c r="U78" s="304"/>
      <c r="V78" s="145">
        <f t="shared" ref="V78" si="95">COUNTIF(I78:T78,F78&amp;G78)</f>
        <v>0</v>
      </c>
      <c r="W78" s="145">
        <f>COUNTIF(I78:T78,"&gt;=-1")</f>
        <v>0</v>
      </c>
      <c r="X78" s="146" t="str">
        <f t="shared" ref="X78" si="96">IF(U78="",IF(W78=0,"No",IF(V78/W78&gt;=0.75,"Yes","No")),"No")</f>
        <v>No</v>
      </c>
      <c r="Y78" s="145" t="str">
        <f t="shared" ref="Y78" si="97">IF(X78=" "," ",IF(X78="No","Yes","No"))</f>
        <v>Yes</v>
      </c>
      <c r="Z78" s="145" t="str">
        <f t="shared" ref="Z78" si="98">IFERROR(IF(Y78="Yes",IF(AND(OR(R78&gt;AVERAGE(O78:Q78),R78&gt;G78),OR(S78&gt;AVERAGE(O78:Q78),S78&gt;G78),OR(T78&gt;AVERAGE(O78:Q78),T78&gt;G78)),"Yes","No"),"")," ")</f>
        <v xml:space="preserve"> </v>
      </c>
      <c r="AA78" s="145" t="str">
        <f t="shared" ref="AA78" si="99">IF(U78="",IF(AND(X78=" ",OR(Z78=" ",Z78=0))," ",IF(X78="Yes","Compliant",IF(Z78="Yes","Compliant","Not Compliant"))),"Not Compliant")</f>
        <v>Not Compliant</v>
      </c>
      <c r="AB78" s="265"/>
      <c r="AC78" s="266"/>
    </row>
    <row r="79" spans="1:29" ht="25.5" x14ac:dyDescent="0.2">
      <c r="A79" s="608"/>
      <c r="B79" s="597" t="s">
        <v>319</v>
      </c>
      <c r="C79" s="504" t="s">
        <v>177</v>
      </c>
      <c r="D79" s="416" t="s">
        <v>185</v>
      </c>
      <c r="E79" s="416" t="s">
        <v>339</v>
      </c>
      <c r="F79" s="417" t="s">
        <v>41</v>
      </c>
      <c r="G79" s="469"/>
      <c r="H79" s="470"/>
      <c r="I79" s="468">
        <v>4.4000000000000003E-3</v>
      </c>
      <c r="J79" s="218">
        <v>1.2200000000000001E-2</v>
      </c>
      <c r="K79" s="218">
        <v>1.23E-2</v>
      </c>
      <c r="L79" s="218">
        <v>1.61E-2</v>
      </c>
      <c r="M79" s="218">
        <v>0</v>
      </c>
      <c r="N79" s="218">
        <v>3.8999999999999998E-3</v>
      </c>
      <c r="O79" s="218"/>
      <c r="P79" s="218"/>
      <c r="Q79" s="218"/>
      <c r="R79" s="269"/>
      <c r="S79" s="270"/>
      <c r="T79" s="271"/>
      <c r="U79" s="298"/>
      <c r="V79" s="106">
        <f t="shared" si="66"/>
        <v>0</v>
      </c>
      <c r="W79" s="106">
        <f>COUNTIF(I79:T79,"&gt;=-1")</f>
        <v>6</v>
      </c>
      <c r="X79" s="107" t="str">
        <f t="shared" si="67"/>
        <v>No</v>
      </c>
      <c r="Y79" s="106" t="str">
        <f t="shared" si="68"/>
        <v>Yes</v>
      </c>
      <c r="Z79" s="106" t="str">
        <f>IFERROR(IF(Y79="Yes",IF(AND(OR(R79&lt;AVERAGE(O79:Q79),R79&lt;G79),OR(S79&lt;AVERAGE(O79:Q79),S79&lt;G79),OR(T79&lt;AVERAGE(O79:Q79),T79&lt;G79)),"Yes","No"),"")," ")</f>
        <v xml:space="preserve"> </v>
      </c>
      <c r="AA79" s="106" t="str">
        <f t="shared" si="69"/>
        <v>Not Compliant</v>
      </c>
      <c r="AB79" s="299"/>
      <c r="AC79" s="300">
        <v>4.5</v>
      </c>
    </row>
    <row r="80" spans="1:29" x14ac:dyDescent="0.2">
      <c r="A80" s="608"/>
      <c r="B80" s="598"/>
      <c r="C80" s="505" t="s">
        <v>244</v>
      </c>
      <c r="D80" s="385" t="s">
        <v>245</v>
      </c>
      <c r="E80" s="485" t="s">
        <v>340</v>
      </c>
      <c r="F80" s="332"/>
      <c r="G80" s="374"/>
      <c r="H80" s="471"/>
      <c r="I80" s="532" t="s">
        <v>360</v>
      </c>
      <c r="J80" s="532" t="s">
        <v>360</v>
      </c>
      <c r="K80" s="532" t="s">
        <v>360</v>
      </c>
      <c r="L80" s="532" t="s">
        <v>360</v>
      </c>
      <c r="M80" s="532" t="s">
        <v>360</v>
      </c>
      <c r="N80" s="532" t="s">
        <v>360</v>
      </c>
      <c r="O80" s="374"/>
      <c r="P80" s="374"/>
      <c r="Q80" s="374"/>
      <c r="R80" s="377"/>
      <c r="S80" s="378"/>
      <c r="T80" s="379"/>
      <c r="U80" s="380"/>
      <c r="V80" s="101"/>
      <c r="W80" s="381"/>
      <c r="X80" s="382"/>
      <c r="Y80" s="381"/>
      <c r="Z80" s="381" t="str">
        <f t="shared" si="5"/>
        <v/>
      </c>
      <c r="AA80" s="381"/>
      <c r="AB80" s="383"/>
      <c r="AC80" s="384"/>
    </row>
    <row r="81" spans="1:29" ht="25.5" x14ac:dyDescent="0.2">
      <c r="A81" s="608"/>
      <c r="B81" s="610" t="s">
        <v>324</v>
      </c>
      <c r="C81" s="506" t="s">
        <v>177</v>
      </c>
      <c r="D81" s="312" t="s">
        <v>185</v>
      </c>
      <c r="E81" s="403" t="s">
        <v>339</v>
      </c>
      <c r="F81" s="128" t="s">
        <v>41</v>
      </c>
      <c r="G81" s="218"/>
      <c r="H81" s="472"/>
      <c r="I81" s="533">
        <v>4.0000000000000001E-3</v>
      </c>
      <c r="J81" s="534">
        <v>1.2E-2</v>
      </c>
      <c r="K81" s="534">
        <v>1.2E-2</v>
      </c>
      <c r="L81" s="534">
        <v>1.6E-2</v>
      </c>
      <c r="M81" s="534">
        <v>0</v>
      </c>
      <c r="N81" s="534">
        <v>4.0000000000000001E-3</v>
      </c>
      <c r="O81" s="218"/>
      <c r="P81" s="218"/>
      <c r="Q81" s="218"/>
      <c r="R81" s="269"/>
      <c r="S81" s="270"/>
      <c r="T81" s="271"/>
      <c r="U81" s="298"/>
      <c r="V81" s="106">
        <f t="shared" ref="V81" si="100">COUNTIF(I81:T81,F81&amp;G81)</f>
        <v>0</v>
      </c>
      <c r="W81" s="106">
        <f>COUNTIF(I81:T81,"&gt;=-1")</f>
        <v>6</v>
      </c>
      <c r="X81" s="107" t="str">
        <f t="shared" ref="X81" si="101">IF(U81="",IF(W81=0,"No",IF(V81/W81&gt;=0.75,"Yes","No")),"No")</f>
        <v>No</v>
      </c>
      <c r="Y81" s="106" t="str">
        <f t="shared" ref="Y81" si="102">IF(X81=" "," ",IF(X81="No","Yes","No"))</f>
        <v>Yes</v>
      </c>
      <c r="Z81" s="106" t="str">
        <f>IFERROR(IF(Y81="Yes",IF(AND(OR(R81&lt;AVERAGE(O81:Q81),R81&lt;G81),OR(S81&lt;AVERAGE(O81:Q81),S81&lt;G81),OR(T81&lt;AVERAGE(O81:Q81),T81&lt;G81)),"Yes","No"),"")," ")</f>
        <v xml:space="preserve"> </v>
      </c>
      <c r="AA81" s="106" t="str">
        <f t="shared" ref="AA81" si="103">IF(U81="",IF(AND(X81=" ",OR(Z81=" ",Z81=0))," ",IF(X81="Yes","Compliant",IF(Z81="Yes","Compliant","Not Compliant"))),"Not Compliant")</f>
        <v>Not Compliant</v>
      </c>
      <c r="AB81" s="299"/>
      <c r="AC81" s="300">
        <v>4.5</v>
      </c>
    </row>
    <row r="82" spans="1:29" ht="15" x14ac:dyDescent="0.2">
      <c r="A82" s="608"/>
      <c r="B82" s="598"/>
      <c r="C82" s="505" t="s">
        <v>244</v>
      </c>
      <c r="D82" s="485" t="s">
        <v>245</v>
      </c>
      <c r="E82" s="409" t="s">
        <v>340</v>
      </c>
      <c r="F82" s="332"/>
      <c r="G82" s="374"/>
      <c r="H82" s="471"/>
      <c r="I82" s="532" t="s">
        <v>360</v>
      </c>
      <c r="J82" s="532" t="s">
        <v>360</v>
      </c>
      <c r="K82" s="532" t="s">
        <v>360</v>
      </c>
      <c r="L82" s="532" t="s">
        <v>360</v>
      </c>
      <c r="M82" s="532" t="s">
        <v>360</v>
      </c>
      <c r="N82" s="532" t="s">
        <v>360</v>
      </c>
      <c r="O82" s="374"/>
      <c r="P82" s="374"/>
      <c r="Q82" s="374"/>
      <c r="R82" s="377"/>
      <c r="S82" s="378"/>
      <c r="T82" s="379"/>
      <c r="U82" s="380"/>
      <c r="V82" s="101"/>
      <c r="W82" s="381"/>
      <c r="X82" s="382"/>
      <c r="Y82" s="381"/>
      <c r="Z82" s="381" t="str">
        <f t="shared" ref="Z82" si="104">IFERROR(IF(Y82="Yes",IF(AND(OR(R82&gt;AVERAGE(O82:Q82),R82&gt;G82),OR(S82&gt;AVERAGE(O82:Q82),S82&gt;G82),OR(T82&gt;AVERAGE(O82:Q82),T82&gt;G82)),"Yes","No"),"")," ")</f>
        <v/>
      </c>
      <c r="AA82" s="381"/>
      <c r="AB82" s="383"/>
      <c r="AC82" s="384"/>
    </row>
    <row r="83" spans="1:29" ht="25.5" x14ac:dyDescent="0.2">
      <c r="A83" s="608"/>
      <c r="B83" s="610" t="s">
        <v>329</v>
      </c>
      <c r="C83" s="506" t="s">
        <v>177</v>
      </c>
      <c r="D83" s="312" t="s">
        <v>185</v>
      </c>
      <c r="E83" s="403" t="s">
        <v>339</v>
      </c>
      <c r="F83" s="128" t="s">
        <v>41</v>
      </c>
      <c r="G83" s="218"/>
      <c r="H83" s="472"/>
      <c r="I83" s="533">
        <v>4.0000000000000001E-3</v>
      </c>
      <c r="J83" s="534">
        <v>1.2E-2</v>
      </c>
      <c r="K83" s="534">
        <v>1.2E-2</v>
      </c>
      <c r="L83" s="534">
        <v>1.6E-2</v>
      </c>
      <c r="M83" s="534">
        <v>0</v>
      </c>
      <c r="N83" s="534">
        <v>4.0000000000000001E-3</v>
      </c>
      <c r="O83" s="218"/>
      <c r="P83" s="218"/>
      <c r="Q83" s="218"/>
      <c r="R83" s="269"/>
      <c r="S83" s="270"/>
      <c r="T83" s="271"/>
      <c r="U83" s="298"/>
      <c r="V83" s="106">
        <f t="shared" ref="V83" si="105">COUNTIF(I83:T83,F83&amp;G83)</f>
        <v>0</v>
      </c>
      <c r="W83" s="106">
        <f>COUNTIF(I83:T83,"&gt;=-1")</f>
        <v>6</v>
      </c>
      <c r="X83" s="107" t="str">
        <f t="shared" ref="X83" si="106">IF(U83="",IF(W83=0,"No",IF(V83/W83&gt;=0.75,"Yes","No")),"No")</f>
        <v>No</v>
      </c>
      <c r="Y83" s="106" t="str">
        <f t="shared" ref="Y83" si="107">IF(X83=" "," ",IF(X83="No","Yes","No"))</f>
        <v>Yes</v>
      </c>
      <c r="Z83" s="106" t="str">
        <f>IFERROR(IF(Y83="Yes",IF(AND(OR(R83&lt;AVERAGE(O83:Q83),R83&lt;G83),OR(S83&lt;AVERAGE(O83:Q83),S83&lt;G83),OR(T83&lt;AVERAGE(O83:Q83),T83&lt;G83)),"Yes","No"),"")," ")</f>
        <v xml:space="preserve"> </v>
      </c>
      <c r="AA83" s="106" t="str">
        <f t="shared" ref="AA83" si="108">IF(U83="",IF(AND(X83=" ",OR(Z83=" ",Z83=0))," ",IF(X83="Yes","Compliant",IF(Z83="Yes","Compliant","Not Compliant"))),"Not Compliant")</f>
        <v>Not Compliant</v>
      </c>
      <c r="AB83" s="299"/>
      <c r="AC83" s="300">
        <v>4.5</v>
      </c>
    </row>
    <row r="84" spans="1:29" ht="15.75" thickBot="1" x14ac:dyDescent="0.25">
      <c r="A84" s="608"/>
      <c r="B84" s="611"/>
      <c r="C84" s="507" t="s">
        <v>244</v>
      </c>
      <c r="D84" s="473" t="s">
        <v>245</v>
      </c>
      <c r="E84" s="409" t="s">
        <v>340</v>
      </c>
      <c r="F84" s="474"/>
      <c r="G84" s="475"/>
      <c r="H84" s="476"/>
      <c r="I84" s="532" t="s">
        <v>360</v>
      </c>
      <c r="J84" s="532" t="s">
        <v>360</v>
      </c>
      <c r="K84" s="532" t="s">
        <v>360</v>
      </c>
      <c r="L84" s="532" t="s">
        <v>360</v>
      </c>
      <c r="M84" s="532" t="s">
        <v>360</v>
      </c>
      <c r="N84" s="532" t="s">
        <v>360</v>
      </c>
      <c r="O84" s="374"/>
      <c r="P84" s="374"/>
      <c r="Q84" s="374"/>
      <c r="R84" s="377"/>
      <c r="S84" s="378"/>
      <c r="T84" s="379"/>
      <c r="U84" s="380"/>
      <c r="V84" s="101"/>
      <c r="W84" s="381"/>
      <c r="X84" s="382"/>
      <c r="Y84" s="381"/>
      <c r="Z84" s="381" t="str">
        <f t="shared" ref="Z84" si="109">IFERROR(IF(Y84="Yes",IF(AND(OR(R84&gt;AVERAGE(O84:Q84),R84&gt;G84),OR(S84&gt;AVERAGE(O84:Q84),S84&gt;G84),OR(T84&gt;AVERAGE(O84:Q84),T84&gt;G84)),"Yes","No"),"")," ")</f>
        <v/>
      </c>
      <c r="AA84" s="381"/>
      <c r="AB84" s="383"/>
      <c r="AC84" s="384"/>
    </row>
    <row r="85" spans="1:29" ht="38.25" x14ac:dyDescent="0.2">
      <c r="A85" s="608"/>
      <c r="B85" s="597" t="s">
        <v>320</v>
      </c>
      <c r="C85" s="504" t="s">
        <v>178</v>
      </c>
      <c r="D85" s="416" t="s">
        <v>140</v>
      </c>
      <c r="E85" s="486" t="s">
        <v>341</v>
      </c>
      <c r="F85" s="417" t="s">
        <v>41</v>
      </c>
      <c r="G85" s="469"/>
      <c r="H85" s="470"/>
      <c r="I85" s="533">
        <v>2.5000000000000001E-2</v>
      </c>
      <c r="J85" s="534">
        <v>1.6E-2</v>
      </c>
      <c r="K85" s="534">
        <v>2.3E-2</v>
      </c>
      <c r="L85" s="534">
        <v>7.0000000000000001E-3</v>
      </c>
      <c r="M85" s="534">
        <v>6.0000000000000001E-3</v>
      </c>
      <c r="N85" s="534">
        <v>2.3E-2</v>
      </c>
      <c r="O85" s="218"/>
      <c r="P85" s="218"/>
      <c r="Q85" s="218"/>
      <c r="R85" s="269"/>
      <c r="S85" s="270"/>
      <c r="T85" s="271"/>
      <c r="U85" s="298"/>
      <c r="V85" s="106">
        <f t="shared" si="66"/>
        <v>0</v>
      </c>
      <c r="W85" s="106">
        <f>COUNTIF(I85:T85,"&gt;=-1")</f>
        <v>6</v>
      </c>
      <c r="X85" s="107" t="str">
        <f t="shared" si="67"/>
        <v>No</v>
      </c>
      <c r="Y85" s="106" t="str">
        <f t="shared" si="68"/>
        <v>Yes</v>
      </c>
      <c r="Z85" s="106" t="str">
        <f>IFERROR(IF(Y85="Yes",IF(AND(OR(R85&lt;AVERAGE(O85:Q85),R85&lt;G85),OR(S85&lt;AVERAGE(O85:Q85),S85&lt;G85),OR(T85&lt;AVERAGE(O85:Q85),T85&lt;G85)),"Yes","No"),"")," ")</f>
        <v xml:space="preserve"> </v>
      </c>
      <c r="AA85" s="106" t="str">
        <f t="shared" si="69"/>
        <v>Not Compliant</v>
      </c>
      <c r="AB85" s="299"/>
      <c r="AC85" s="300">
        <v>4.5</v>
      </c>
    </row>
    <row r="86" spans="1:29" ht="15" x14ac:dyDescent="0.2">
      <c r="A86" s="608"/>
      <c r="B86" s="599"/>
      <c r="C86" s="508" t="s">
        <v>246</v>
      </c>
      <c r="D86" s="387" t="s">
        <v>247</v>
      </c>
      <c r="E86" s="409" t="s">
        <v>342</v>
      </c>
      <c r="F86" s="181"/>
      <c r="G86" s="180"/>
      <c r="H86" s="478"/>
      <c r="I86" s="532" t="s">
        <v>360</v>
      </c>
      <c r="J86" s="532" t="s">
        <v>360</v>
      </c>
      <c r="K86" s="532" t="s">
        <v>360</v>
      </c>
      <c r="L86" s="532" t="s">
        <v>360</v>
      </c>
      <c r="M86" s="532" t="s">
        <v>360</v>
      </c>
      <c r="N86" s="532" t="s">
        <v>360</v>
      </c>
      <c r="O86" s="203"/>
      <c r="P86" s="203"/>
      <c r="Q86" s="203"/>
      <c r="R86" s="203"/>
      <c r="S86" s="204"/>
      <c r="T86" s="282"/>
      <c r="U86" s="292"/>
      <c r="V86" s="98"/>
      <c r="W86" s="200"/>
      <c r="X86" s="201"/>
      <c r="Y86" s="200"/>
      <c r="Z86" s="200" t="str">
        <f t="shared" ref="Z86:Z94" si="110">IFERROR(IF(Y86="Yes",IF(AND(OR(R86&gt;AVERAGE(O86:Q86),R86&gt;G86),OR(S86&gt;AVERAGE(O86:Q86),S86&gt;G86),OR(T86&gt;AVERAGE(O86:Q86),T86&gt;G86)),"Yes","No"),"")," ")</f>
        <v/>
      </c>
      <c r="AA86" s="200"/>
      <c r="AB86" s="202"/>
      <c r="AC86" s="293"/>
    </row>
    <row r="87" spans="1:29" ht="38.25" x14ac:dyDescent="0.2">
      <c r="A87" s="608"/>
      <c r="B87" s="610" t="s">
        <v>325</v>
      </c>
      <c r="C87" s="506" t="s">
        <v>178</v>
      </c>
      <c r="D87" s="403" t="s">
        <v>140</v>
      </c>
      <c r="E87" s="312" t="s">
        <v>341</v>
      </c>
      <c r="F87" s="128" t="s">
        <v>41</v>
      </c>
      <c r="G87" s="218"/>
      <c r="H87" s="472"/>
      <c r="I87" s="533">
        <v>2.5000000000000001E-2</v>
      </c>
      <c r="J87" s="534">
        <v>1.6E-2</v>
      </c>
      <c r="K87" s="534">
        <v>2.3E-2</v>
      </c>
      <c r="L87" s="534">
        <v>7.0000000000000001E-3</v>
      </c>
      <c r="M87" s="534">
        <v>6.0000000000000001E-3</v>
      </c>
      <c r="N87" s="534">
        <v>2.3E-2</v>
      </c>
      <c r="O87" s="218"/>
      <c r="P87" s="218"/>
      <c r="Q87" s="218"/>
      <c r="R87" s="269"/>
      <c r="S87" s="270"/>
      <c r="T87" s="271"/>
      <c r="U87" s="298"/>
      <c r="V87" s="106">
        <f t="shared" ref="V87" si="111">COUNTIF(I87:T87,F87&amp;G87)</f>
        <v>0</v>
      </c>
      <c r="W87" s="106">
        <f>COUNTIF(I87:T87,"&gt;=-1")</f>
        <v>6</v>
      </c>
      <c r="X87" s="107" t="str">
        <f t="shared" ref="X87" si="112">IF(U87="",IF(W87=0,"No",IF(V87/W87&gt;=0.75,"Yes","No")),"No")</f>
        <v>No</v>
      </c>
      <c r="Y87" s="106" t="str">
        <f t="shared" ref="Y87" si="113">IF(X87=" "," ",IF(X87="No","Yes","No"))</f>
        <v>Yes</v>
      </c>
      <c r="Z87" s="106" t="str">
        <f>IFERROR(IF(Y87="Yes",IF(AND(OR(R87&lt;AVERAGE(O87:Q87),R87&lt;G87),OR(S87&lt;AVERAGE(O87:Q87),S87&lt;G87),OR(T87&lt;AVERAGE(O87:Q87),T87&lt;G87)),"Yes","No"),"")," ")</f>
        <v xml:space="preserve"> </v>
      </c>
      <c r="AA87" s="106" t="str">
        <f t="shared" ref="AA87" si="114">IF(U87="",IF(AND(X87=" ",OR(Z87=" ",Z87=0))," ",IF(X87="Yes","Compliant",IF(Z87="Yes","Compliant","Not Compliant"))),"Not Compliant")</f>
        <v>Not Compliant</v>
      </c>
      <c r="AB87" s="299"/>
      <c r="AC87" s="300">
        <v>4.5</v>
      </c>
    </row>
    <row r="88" spans="1:29" ht="15" x14ac:dyDescent="0.2">
      <c r="A88" s="608"/>
      <c r="B88" s="599"/>
      <c r="C88" s="508" t="s">
        <v>246</v>
      </c>
      <c r="D88" s="387" t="s">
        <v>247</v>
      </c>
      <c r="E88" s="409" t="s">
        <v>342</v>
      </c>
      <c r="F88" s="181"/>
      <c r="G88" s="180"/>
      <c r="H88" s="478"/>
      <c r="I88" s="532" t="s">
        <v>360</v>
      </c>
      <c r="J88" s="532" t="s">
        <v>360</v>
      </c>
      <c r="K88" s="532" t="s">
        <v>360</v>
      </c>
      <c r="L88" s="532" t="s">
        <v>360</v>
      </c>
      <c r="M88" s="532" t="s">
        <v>360</v>
      </c>
      <c r="N88" s="532" t="s">
        <v>360</v>
      </c>
      <c r="O88" s="203"/>
      <c r="P88" s="203"/>
      <c r="Q88" s="203"/>
      <c r="R88" s="203"/>
      <c r="S88" s="204"/>
      <c r="T88" s="282"/>
      <c r="U88" s="292"/>
      <c r="V88" s="98"/>
      <c r="W88" s="200"/>
      <c r="X88" s="201"/>
      <c r="Y88" s="200"/>
      <c r="Z88" s="200" t="str">
        <f t="shared" ref="Z88" si="115">IFERROR(IF(Y88="Yes",IF(AND(OR(R88&gt;AVERAGE(O88:Q88),R88&gt;G88),OR(S88&gt;AVERAGE(O88:Q88),S88&gt;G88),OR(T88&gt;AVERAGE(O88:Q88),T88&gt;G88)),"Yes","No"),"")," ")</f>
        <v/>
      </c>
      <c r="AA88" s="200"/>
      <c r="AB88" s="202"/>
      <c r="AC88" s="293"/>
    </row>
    <row r="89" spans="1:29" ht="38.25" x14ac:dyDescent="0.2">
      <c r="A89" s="608"/>
      <c r="B89" s="610" t="s">
        <v>330</v>
      </c>
      <c r="C89" s="506" t="s">
        <v>178</v>
      </c>
      <c r="D89" s="312" t="s">
        <v>140</v>
      </c>
      <c r="E89" s="312" t="s">
        <v>341</v>
      </c>
      <c r="F89" s="128" t="s">
        <v>41</v>
      </c>
      <c r="G89" s="218"/>
      <c r="H89" s="472"/>
      <c r="I89" s="533">
        <v>2.5000000000000001E-2</v>
      </c>
      <c r="J89" s="534">
        <v>1.6E-2</v>
      </c>
      <c r="K89" s="534">
        <v>2.3E-2</v>
      </c>
      <c r="L89" s="534">
        <v>7.0000000000000001E-3</v>
      </c>
      <c r="M89" s="534">
        <v>6.0000000000000001E-3</v>
      </c>
      <c r="N89" s="534">
        <v>2.3E-2</v>
      </c>
      <c r="O89" s="218"/>
      <c r="P89" s="218"/>
      <c r="Q89" s="218"/>
      <c r="R89" s="269"/>
      <c r="S89" s="270"/>
      <c r="T89" s="271"/>
      <c r="U89" s="298"/>
      <c r="V89" s="106">
        <f t="shared" ref="V89" si="116">COUNTIF(I89:T89,F89&amp;G89)</f>
        <v>0</v>
      </c>
      <c r="W89" s="106">
        <f>COUNTIF(I89:T89,"&gt;=-1")</f>
        <v>6</v>
      </c>
      <c r="X89" s="107" t="str">
        <f t="shared" ref="X89" si="117">IF(U89="",IF(W89=0,"No",IF(V89/W89&gt;=0.75,"Yes","No")),"No")</f>
        <v>No</v>
      </c>
      <c r="Y89" s="106" t="str">
        <f t="shared" ref="Y89" si="118">IF(X89=" "," ",IF(X89="No","Yes","No"))</f>
        <v>Yes</v>
      </c>
      <c r="Z89" s="106" t="str">
        <f>IFERROR(IF(Y89="Yes",IF(AND(OR(R89&lt;AVERAGE(O89:Q89),R89&lt;G89),OR(S89&lt;AVERAGE(O89:Q89),S89&lt;G89),OR(T89&lt;AVERAGE(O89:Q89),T89&lt;G89)),"Yes","No"),"")," ")</f>
        <v xml:space="preserve"> </v>
      </c>
      <c r="AA89" s="106" t="str">
        <f t="shared" ref="AA89" si="119">IF(U89="",IF(AND(X89=" ",OR(Z89=" ",Z89=0))," ",IF(X89="Yes","Compliant",IF(Z89="Yes","Compliant","Not Compliant"))),"Not Compliant")</f>
        <v>Not Compliant</v>
      </c>
      <c r="AB89" s="299"/>
      <c r="AC89" s="300">
        <v>4.5</v>
      </c>
    </row>
    <row r="90" spans="1:29" ht="15.75" thickBot="1" x14ac:dyDescent="0.25">
      <c r="A90" s="609"/>
      <c r="B90" s="611"/>
      <c r="C90" s="509" t="s">
        <v>246</v>
      </c>
      <c r="D90" s="479" t="s">
        <v>247</v>
      </c>
      <c r="E90" s="487" t="s">
        <v>342</v>
      </c>
      <c r="F90" s="424"/>
      <c r="G90" s="480"/>
      <c r="H90" s="481"/>
      <c r="I90" s="532" t="s">
        <v>360</v>
      </c>
      <c r="J90" s="532" t="s">
        <v>360</v>
      </c>
      <c r="K90" s="532" t="s">
        <v>360</v>
      </c>
      <c r="L90" s="532" t="s">
        <v>360</v>
      </c>
      <c r="M90" s="532" t="s">
        <v>360</v>
      </c>
      <c r="N90" s="532" t="s">
        <v>360</v>
      </c>
      <c r="O90" s="203"/>
      <c r="P90" s="203"/>
      <c r="Q90" s="203"/>
      <c r="R90" s="203"/>
      <c r="S90" s="204"/>
      <c r="T90" s="282"/>
      <c r="U90" s="292"/>
      <c r="V90" s="98"/>
      <c r="W90" s="200"/>
      <c r="X90" s="201"/>
      <c r="Y90" s="200"/>
      <c r="Z90" s="200" t="str">
        <f t="shared" ref="Z90" si="120">IFERROR(IF(Y90="Yes",IF(AND(OR(R90&gt;AVERAGE(O90:Q90),R90&gt;G90),OR(S90&gt;AVERAGE(O90:Q90),S90&gt;G90),OR(T90&gt;AVERAGE(O90:Q90),T90&gt;G90)),"Yes","No"),"")," ")</f>
        <v/>
      </c>
      <c r="AA90" s="200"/>
      <c r="AB90" s="202"/>
      <c r="AC90" s="293"/>
    </row>
    <row r="91" spans="1:29" x14ac:dyDescent="0.2">
      <c r="A91" s="593" t="s">
        <v>25</v>
      </c>
      <c r="B91" s="400" t="s">
        <v>167</v>
      </c>
      <c r="C91" s="329" t="s">
        <v>26</v>
      </c>
      <c r="D91" s="477" t="s">
        <v>27</v>
      </c>
      <c r="E91" s="477"/>
      <c r="F91" s="331" t="s">
        <v>40</v>
      </c>
      <c r="G91" s="329"/>
      <c r="H91" s="432"/>
      <c r="I91" s="277"/>
      <c r="J91" s="278"/>
      <c r="K91" s="278"/>
      <c r="L91" s="278"/>
      <c r="M91" s="278"/>
      <c r="N91" s="278"/>
      <c r="O91" s="278"/>
      <c r="P91" s="278"/>
      <c r="Q91" s="278"/>
      <c r="R91" s="278"/>
      <c r="S91" s="279"/>
      <c r="T91" s="280"/>
      <c r="U91" s="287"/>
      <c r="V91" s="106">
        <f t="shared" si="66"/>
        <v>0</v>
      </c>
      <c r="W91" s="288">
        <f t="shared" si="65"/>
        <v>0</v>
      </c>
      <c r="X91" s="289" t="str">
        <f t="shared" si="67"/>
        <v>No</v>
      </c>
      <c r="Y91" s="288" t="str">
        <f t="shared" si="68"/>
        <v>Yes</v>
      </c>
      <c r="Z91" s="288" t="str">
        <f t="shared" si="110"/>
        <v xml:space="preserve"> </v>
      </c>
      <c r="AA91" s="288" t="str">
        <f t="shared" si="69"/>
        <v>Not Compliant</v>
      </c>
      <c r="AB91" s="290"/>
      <c r="AC91" s="291"/>
    </row>
    <row r="92" spans="1:29" x14ac:dyDescent="0.2">
      <c r="A92" s="593"/>
      <c r="B92" s="211" t="s">
        <v>168</v>
      </c>
      <c r="C92" s="180" t="s">
        <v>26</v>
      </c>
      <c r="D92" s="185" t="s">
        <v>27</v>
      </c>
      <c r="E92" s="185"/>
      <c r="F92" s="181" t="s">
        <v>40</v>
      </c>
      <c r="G92" s="180"/>
      <c r="H92" s="212"/>
      <c r="I92" s="281"/>
      <c r="J92" s="203"/>
      <c r="K92" s="203"/>
      <c r="L92" s="203"/>
      <c r="M92" s="203"/>
      <c r="N92" s="203"/>
      <c r="O92" s="203"/>
      <c r="P92" s="203"/>
      <c r="Q92" s="203"/>
      <c r="R92" s="203"/>
      <c r="S92" s="204"/>
      <c r="T92" s="282"/>
      <c r="U92" s="292"/>
      <c r="V92" s="98">
        <f t="shared" si="66"/>
        <v>0</v>
      </c>
      <c r="W92" s="200">
        <f t="shared" si="65"/>
        <v>0</v>
      </c>
      <c r="X92" s="201" t="str">
        <f t="shared" si="67"/>
        <v>No</v>
      </c>
      <c r="Y92" s="200" t="str">
        <f t="shared" si="68"/>
        <v>Yes</v>
      </c>
      <c r="Z92" s="200" t="str">
        <f t="shared" si="110"/>
        <v xml:space="preserve"> </v>
      </c>
      <c r="AA92" s="200" t="str">
        <f t="shared" si="69"/>
        <v>Not Compliant</v>
      </c>
      <c r="AB92" s="202"/>
      <c r="AC92" s="293"/>
    </row>
    <row r="93" spans="1:29" x14ac:dyDescent="0.2">
      <c r="A93" s="593"/>
      <c r="B93" s="211" t="s">
        <v>169</v>
      </c>
      <c r="C93" s="180" t="s">
        <v>26</v>
      </c>
      <c r="D93" s="185" t="s">
        <v>27</v>
      </c>
      <c r="E93" s="185"/>
      <c r="F93" s="181" t="s">
        <v>40</v>
      </c>
      <c r="G93" s="180"/>
      <c r="H93" s="212"/>
      <c r="I93" s="281"/>
      <c r="J93" s="203"/>
      <c r="K93" s="203"/>
      <c r="L93" s="203"/>
      <c r="M93" s="203"/>
      <c r="N93" s="203"/>
      <c r="O93" s="203"/>
      <c r="P93" s="203"/>
      <c r="Q93" s="203"/>
      <c r="R93" s="203"/>
      <c r="S93" s="204"/>
      <c r="T93" s="282"/>
      <c r="U93" s="292"/>
      <c r="V93" s="98">
        <f t="shared" si="66"/>
        <v>0</v>
      </c>
      <c r="W93" s="200">
        <f t="shared" si="65"/>
        <v>0</v>
      </c>
      <c r="X93" s="201" t="str">
        <f t="shared" si="67"/>
        <v>No</v>
      </c>
      <c r="Y93" s="200" t="str">
        <f t="shared" si="68"/>
        <v>Yes</v>
      </c>
      <c r="Z93" s="200" t="str">
        <f t="shared" si="110"/>
        <v xml:space="preserve"> </v>
      </c>
      <c r="AA93" s="200" t="str">
        <f t="shared" si="69"/>
        <v>Not Compliant</v>
      </c>
      <c r="AB93" s="202"/>
      <c r="AC93" s="293"/>
    </row>
    <row r="94" spans="1:29" x14ac:dyDescent="0.2">
      <c r="A94" s="593"/>
      <c r="B94" s="122" t="s">
        <v>170</v>
      </c>
      <c r="C94" s="213" t="s">
        <v>26</v>
      </c>
      <c r="D94" s="214" t="s">
        <v>27</v>
      </c>
      <c r="E94" s="214"/>
      <c r="F94" s="215" t="s">
        <v>40</v>
      </c>
      <c r="G94" s="213"/>
      <c r="H94" s="216"/>
      <c r="I94" s="283"/>
      <c r="J94" s="284"/>
      <c r="K94" s="284"/>
      <c r="L94" s="284"/>
      <c r="M94" s="284"/>
      <c r="N94" s="284"/>
      <c r="O94" s="284"/>
      <c r="P94" s="284"/>
      <c r="Q94" s="284"/>
      <c r="R94" s="284"/>
      <c r="S94" s="285"/>
      <c r="T94" s="286"/>
      <c r="U94" s="294"/>
      <c r="V94" s="116">
        <f t="shared" si="66"/>
        <v>0</v>
      </c>
      <c r="W94" s="116">
        <f t="shared" si="65"/>
        <v>0</v>
      </c>
      <c r="X94" s="117" t="str">
        <f t="shared" si="67"/>
        <v>No</v>
      </c>
      <c r="Y94" s="116" t="str">
        <f t="shared" si="68"/>
        <v>Yes</v>
      </c>
      <c r="Z94" s="116" t="str">
        <f t="shared" si="110"/>
        <v xml:space="preserve"> </v>
      </c>
      <c r="AA94" s="116" t="str">
        <f t="shared" si="69"/>
        <v>Not Compliant</v>
      </c>
      <c r="AB94" s="295"/>
      <c r="AC94" s="296"/>
    </row>
    <row r="95" spans="1:29" x14ac:dyDescent="0.2">
      <c r="A95" s="76"/>
      <c r="C95" s="77"/>
      <c r="D95" s="179"/>
      <c r="E95" s="179"/>
      <c r="F95" s="77"/>
      <c r="G95" s="77"/>
      <c r="H95" s="77"/>
    </row>
    <row r="96" spans="1:29" ht="20.25" x14ac:dyDescent="0.2">
      <c r="V96" s="563" t="s">
        <v>142</v>
      </c>
      <c r="W96" s="564"/>
      <c r="X96" s="564"/>
      <c r="Y96" s="564"/>
      <c r="Z96" s="564"/>
      <c r="AA96" s="564"/>
      <c r="AB96" s="565"/>
    </row>
    <row r="97" spans="1:28" ht="25.5" x14ac:dyDescent="0.2">
      <c r="V97" s="352"/>
      <c r="W97" s="155" t="s">
        <v>145</v>
      </c>
      <c r="X97" s="155" t="s">
        <v>146</v>
      </c>
      <c r="Y97" s="155" t="s">
        <v>147</v>
      </c>
      <c r="Z97" s="155" t="s">
        <v>19</v>
      </c>
      <c r="AA97" s="155" t="s">
        <v>141</v>
      </c>
      <c r="AB97" s="155" t="s">
        <v>144</v>
      </c>
    </row>
    <row r="98" spans="1:28" x14ac:dyDescent="0.2">
      <c r="V98" s="169" t="s">
        <v>32</v>
      </c>
      <c r="W98" s="165">
        <f>SUMPRODUCT(($AB$4:$AB$94="Y")*($X$4:$X$94="Yes"))</f>
        <v>3</v>
      </c>
      <c r="X98" s="145">
        <f>SUMPRODUCT(($AB$4:$AB$94="Y")*($X$4:$X$94&lt;&gt;"Yes"))</f>
        <v>40</v>
      </c>
      <c r="Y98" s="157">
        <f>SUMPRODUCT(($AB$4:$AB$94="Y")*($AA$4:$AA$94="Compliant"))</f>
        <v>3</v>
      </c>
      <c r="Z98" s="74">
        <f>COUNTIF(AB$4:AB$94,"Y")</f>
        <v>43</v>
      </c>
      <c r="AA98" s="161">
        <f>W98/Z98</f>
        <v>6.9767441860465115E-2</v>
      </c>
      <c r="AB98" s="156">
        <f>Y98/Z98</f>
        <v>6.9767441860465115E-2</v>
      </c>
    </row>
    <row r="99" spans="1:28" x14ac:dyDescent="0.2">
      <c r="V99" s="170">
        <v>4.0999999999999996</v>
      </c>
      <c r="W99" s="166">
        <f t="shared" ref="W99:W109" si="121">SUMPRODUCT(($AC$4:$AC$94=$V99)*($X$4:$X$94="Yes"))</f>
        <v>0</v>
      </c>
      <c r="X99" s="101">
        <f t="shared" ref="X99:X109" si="122">SUMPRODUCT(($AC$4:$AC$94=$V99)*($X$4:$X$94&lt;&gt;"Yes"))</f>
        <v>7</v>
      </c>
      <c r="Y99" s="158">
        <f t="shared" ref="Y99:Y109" si="123">SUMPRODUCT(($AC$4:$AC$94=$V99)*($AA$4:$AA$94="Compliant"))</f>
        <v>0</v>
      </c>
      <c r="Z99" s="172">
        <f t="shared" ref="Z99:Z109" si="124">COUNTIF(AC$4:AC$94,V99)</f>
        <v>7</v>
      </c>
      <c r="AA99" s="162">
        <f>W99/Z99</f>
        <v>0</v>
      </c>
      <c r="AB99" s="175"/>
    </row>
    <row r="100" spans="1:28" x14ac:dyDescent="0.2">
      <c r="V100" s="170">
        <v>4.2</v>
      </c>
      <c r="W100" s="166">
        <f t="shared" si="121"/>
        <v>0</v>
      </c>
      <c r="X100" s="101">
        <f t="shared" si="122"/>
        <v>0</v>
      </c>
      <c r="Y100" s="158">
        <f t="shared" si="123"/>
        <v>0</v>
      </c>
      <c r="Z100" s="172">
        <f t="shared" si="124"/>
        <v>0</v>
      </c>
      <c r="AA100" s="162" t="e">
        <f t="shared" ref="AA100:AA109" si="125">W100/Z100</f>
        <v>#DIV/0!</v>
      </c>
      <c r="AB100" s="175"/>
    </row>
    <row r="101" spans="1:28" x14ac:dyDescent="0.2">
      <c r="V101" s="170" t="s">
        <v>227</v>
      </c>
      <c r="W101" s="166">
        <f t="shared" si="121"/>
        <v>3</v>
      </c>
      <c r="X101" s="101">
        <f t="shared" si="122"/>
        <v>6</v>
      </c>
      <c r="Y101" s="158">
        <f t="shared" si="123"/>
        <v>3</v>
      </c>
      <c r="Z101" s="172">
        <f t="shared" si="124"/>
        <v>9</v>
      </c>
      <c r="AA101" s="162">
        <f t="shared" si="125"/>
        <v>0.33333333333333331</v>
      </c>
      <c r="AB101" s="175"/>
    </row>
    <row r="102" spans="1:28" x14ac:dyDescent="0.2">
      <c r="V102" s="170" t="s">
        <v>228</v>
      </c>
      <c r="W102" s="166">
        <f t="shared" si="121"/>
        <v>0</v>
      </c>
      <c r="X102" s="101">
        <f t="shared" si="122"/>
        <v>15</v>
      </c>
      <c r="Y102" s="158">
        <f t="shared" si="123"/>
        <v>0</v>
      </c>
      <c r="Z102" s="172">
        <f t="shared" si="124"/>
        <v>15</v>
      </c>
      <c r="AA102" s="162">
        <f t="shared" si="125"/>
        <v>0</v>
      </c>
      <c r="AB102" s="175"/>
    </row>
    <row r="103" spans="1:28" ht="30" x14ac:dyDescent="0.2">
      <c r="A103" s="566"/>
      <c r="B103" s="567"/>
      <c r="C103" s="567"/>
      <c r="D103" s="567"/>
      <c r="E103" s="567"/>
      <c r="F103" s="567"/>
      <c r="G103" s="567"/>
      <c r="H103" s="567"/>
      <c r="I103" s="567"/>
      <c r="J103" s="567"/>
      <c r="K103" s="567"/>
      <c r="L103" s="567"/>
      <c r="V103" s="170" t="s">
        <v>229</v>
      </c>
      <c r="W103" s="166">
        <f t="shared" si="121"/>
        <v>0</v>
      </c>
      <c r="X103" s="101">
        <f t="shared" si="122"/>
        <v>3</v>
      </c>
      <c r="Y103" s="158">
        <f t="shared" si="123"/>
        <v>0</v>
      </c>
      <c r="Z103" s="172">
        <f t="shared" si="124"/>
        <v>3</v>
      </c>
      <c r="AA103" s="162">
        <f t="shared" si="125"/>
        <v>0</v>
      </c>
      <c r="AB103" s="175"/>
    </row>
    <row r="104" spans="1:28" x14ac:dyDescent="0.2">
      <c r="V104" s="170" t="s">
        <v>233</v>
      </c>
      <c r="W104" s="166">
        <f t="shared" si="121"/>
        <v>0</v>
      </c>
      <c r="X104" s="101">
        <f t="shared" si="122"/>
        <v>9</v>
      </c>
      <c r="Y104" s="158">
        <f t="shared" si="123"/>
        <v>0</v>
      </c>
      <c r="Z104" s="172">
        <f t="shared" si="124"/>
        <v>9</v>
      </c>
      <c r="AA104" s="162">
        <f t="shared" si="125"/>
        <v>0</v>
      </c>
      <c r="AB104" s="175"/>
    </row>
    <row r="105" spans="1:28" x14ac:dyDescent="0.2">
      <c r="V105" s="170" t="s">
        <v>230</v>
      </c>
      <c r="W105" s="166">
        <f t="shared" si="121"/>
        <v>0</v>
      </c>
      <c r="X105" s="101">
        <f t="shared" si="122"/>
        <v>0</v>
      </c>
      <c r="Y105" s="158">
        <f t="shared" si="123"/>
        <v>0</v>
      </c>
      <c r="Z105" s="172">
        <f t="shared" si="124"/>
        <v>0</v>
      </c>
      <c r="AA105" s="162" t="e">
        <f t="shared" si="125"/>
        <v>#DIV/0!</v>
      </c>
      <c r="AB105" s="175"/>
    </row>
    <row r="106" spans="1:28" x14ac:dyDescent="0.2">
      <c r="V106" s="170" t="s">
        <v>231</v>
      </c>
      <c r="W106" s="166">
        <f t="shared" si="121"/>
        <v>0</v>
      </c>
      <c r="X106" s="101">
        <f t="shared" si="122"/>
        <v>0</v>
      </c>
      <c r="Y106" s="158">
        <f t="shared" si="123"/>
        <v>0</v>
      </c>
      <c r="Z106" s="172">
        <f t="shared" si="124"/>
        <v>0</v>
      </c>
      <c r="AA106" s="162" t="e">
        <f t="shared" si="125"/>
        <v>#DIV/0!</v>
      </c>
      <c r="AB106" s="175"/>
    </row>
    <row r="107" spans="1:28" x14ac:dyDescent="0.2">
      <c r="V107" s="170" t="s">
        <v>232</v>
      </c>
      <c r="W107" s="167">
        <f t="shared" si="121"/>
        <v>0</v>
      </c>
      <c r="X107" s="98">
        <f t="shared" si="122"/>
        <v>0</v>
      </c>
      <c r="Y107" s="159">
        <f t="shared" si="123"/>
        <v>0</v>
      </c>
      <c r="Z107" s="173">
        <f t="shared" si="124"/>
        <v>0</v>
      </c>
      <c r="AA107" s="163" t="e">
        <f t="shared" si="125"/>
        <v>#DIV/0!</v>
      </c>
      <c r="AB107" s="176"/>
    </row>
    <row r="108" spans="1:28" x14ac:dyDescent="0.2">
      <c r="V108" s="171" t="s">
        <v>234</v>
      </c>
      <c r="W108" s="167">
        <f t="shared" si="121"/>
        <v>0</v>
      </c>
      <c r="X108" s="98">
        <f t="shared" si="122"/>
        <v>0</v>
      </c>
      <c r="Y108" s="159">
        <f t="shared" si="123"/>
        <v>0</v>
      </c>
      <c r="Z108" s="173">
        <f t="shared" si="124"/>
        <v>0</v>
      </c>
      <c r="AA108" s="163" t="e">
        <f t="shared" si="125"/>
        <v>#DIV/0!</v>
      </c>
      <c r="AB108" s="176"/>
    </row>
    <row r="109" spans="1:28" x14ac:dyDescent="0.2">
      <c r="V109" s="345">
        <v>4.5</v>
      </c>
      <c r="W109" s="168">
        <f t="shared" si="121"/>
        <v>0</v>
      </c>
      <c r="X109" s="116">
        <f t="shared" si="122"/>
        <v>27</v>
      </c>
      <c r="Y109" s="160">
        <f t="shared" si="123"/>
        <v>0</v>
      </c>
      <c r="Z109" s="174">
        <f t="shared" si="124"/>
        <v>27</v>
      </c>
      <c r="AA109" s="164">
        <f t="shared" si="125"/>
        <v>0</v>
      </c>
      <c r="AB109" s="177"/>
    </row>
  </sheetData>
  <mergeCells count="43">
    <mergeCell ref="B17:B29"/>
    <mergeCell ref="B30:B42"/>
    <mergeCell ref="B43:B46"/>
    <mergeCell ref="A4:A42"/>
    <mergeCell ref="A103:L103"/>
    <mergeCell ref="B64:B66"/>
    <mergeCell ref="B79:B80"/>
    <mergeCell ref="B85:B86"/>
    <mergeCell ref="A43:A54"/>
    <mergeCell ref="B47:B50"/>
    <mergeCell ref="B51:B54"/>
    <mergeCell ref="B58:B60"/>
    <mergeCell ref="B61:B63"/>
    <mergeCell ref="B67:B69"/>
    <mergeCell ref="B70:B72"/>
    <mergeCell ref="A55:A90"/>
    <mergeCell ref="B81:B82"/>
    <mergeCell ref="B83:B84"/>
    <mergeCell ref="B89:B90"/>
    <mergeCell ref="B87:B88"/>
    <mergeCell ref="V96:AB96"/>
    <mergeCell ref="B55:B57"/>
    <mergeCell ref="A1:AC1"/>
    <mergeCell ref="W2:W3"/>
    <mergeCell ref="X2:X3"/>
    <mergeCell ref="A2:A3"/>
    <mergeCell ref="B2:B3"/>
    <mergeCell ref="A91:A94"/>
    <mergeCell ref="C2:C3"/>
    <mergeCell ref="D2:D3"/>
    <mergeCell ref="AB2:AB3"/>
    <mergeCell ref="Y2:Y3"/>
    <mergeCell ref="Z2:Z3"/>
    <mergeCell ref="V2:V3"/>
    <mergeCell ref="AC2:AC3"/>
    <mergeCell ref="H2:H3"/>
    <mergeCell ref="I2:T2"/>
    <mergeCell ref="U2:U3"/>
    <mergeCell ref="AA2:AA3"/>
    <mergeCell ref="B4:B16"/>
    <mergeCell ref="F2:F3"/>
    <mergeCell ref="G2:G3"/>
    <mergeCell ref="E2:E3"/>
  </mergeCells>
  <phoneticPr fontId="0" type="noConversion"/>
  <conditionalFormatting sqref="X4:Z4 X95:Z95 X64:Z66 X5:Y5 X8:Z16 X44:Z49 X73:Z73">
    <cfRule type="cellIs" dxfId="591" priority="681" stopIfTrue="1" operator="equal">
      <formula>"Yes"</formula>
    </cfRule>
    <cfRule type="cellIs" dxfId="590" priority="682" stopIfTrue="1" operator="equal">
      <formula>"No"</formula>
    </cfRule>
  </conditionalFormatting>
  <conditionalFormatting sqref="AB5:AC5 AA4:AA5 AA95 V13:AC13 AA64:AA66 AA11:AA16 AA8:AB12 AC7:AC12 AA14:AB16 AA44:AC49 AA73">
    <cfRule type="cellIs" dxfId="589" priority="683" stopIfTrue="1" operator="equal">
      <formula>"Not Compliant"</formula>
    </cfRule>
    <cfRule type="cellIs" dxfId="588" priority="684" stopIfTrue="1" operator="equal">
      <formula>"Compliant"</formula>
    </cfRule>
  </conditionalFormatting>
  <conditionalFormatting sqref="I4:U4">
    <cfRule type="cellIs" dxfId="587" priority="687" stopIfTrue="1" operator="lessThan">
      <formula>0.9</formula>
    </cfRule>
  </conditionalFormatting>
  <conditionalFormatting sqref="I5:U8 I55:U57 I5:I9 I44:U49 J5:U13">
    <cfRule type="cellIs" dxfId="586" priority="688" stopIfTrue="1" operator="greaterThan">
      <formula>0.1</formula>
    </cfRule>
  </conditionalFormatting>
  <conditionalFormatting sqref="I12:U16">
    <cfRule type="cellIs" dxfId="585" priority="689" stopIfTrue="1" operator="lessThan">
      <formula>0.68</formula>
    </cfRule>
  </conditionalFormatting>
  <conditionalFormatting sqref="I14:U14 I16:U16">
    <cfRule type="cellIs" dxfId="584" priority="690" stopIfTrue="1" operator="greaterThan">
      <formula>480</formula>
    </cfRule>
  </conditionalFormatting>
  <conditionalFormatting sqref="X91:Z94">
    <cfRule type="cellIs" dxfId="583" priority="339" stopIfTrue="1" operator="equal">
      <formula>"Yes"</formula>
    </cfRule>
    <cfRule type="cellIs" dxfId="582" priority="340" stopIfTrue="1" operator="equal">
      <formula>"No"</formula>
    </cfRule>
  </conditionalFormatting>
  <conditionalFormatting sqref="AA91:AA94">
    <cfRule type="cellIs" dxfId="581" priority="341" stopIfTrue="1" operator="equal">
      <formula>"Not Compliant"</formula>
    </cfRule>
    <cfRule type="cellIs" dxfId="580" priority="342" stopIfTrue="1" operator="equal">
      <formula>"Compliant"</formula>
    </cfRule>
  </conditionalFormatting>
  <conditionalFormatting sqref="W91:Z94">
    <cfRule type="cellIs" dxfId="579" priority="337" stopIfTrue="1" operator="equal">
      <formula>"Yes"</formula>
    </cfRule>
    <cfRule type="cellIs" dxfId="578" priority="338" stopIfTrue="1" operator="equal">
      <formula>"No"</formula>
    </cfRule>
  </conditionalFormatting>
  <conditionalFormatting sqref="AA91:AA94">
    <cfRule type="cellIs" dxfId="577" priority="335" stopIfTrue="1" operator="equal">
      <formula>"Not Compliant"</formula>
    </cfRule>
    <cfRule type="cellIs" dxfId="576" priority="336" stopIfTrue="1" operator="equal">
      <formula>"Compliant"</formula>
    </cfRule>
  </conditionalFormatting>
  <conditionalFormatting sqref="W91:Z94">
    <cfRule type="cellIs" dxfId="575" priority="333" stopIfTrue="1" operator="equal">
      <formula>"Not Compliant"</formula>
    </cfRule>
    <cfRule type="cellIs" dxfId="574" priority="334" stopIfTrue="1" operator="equal">
      <formula>"Compliant"</formula>
    </cfRule>
  </conditionalFormatting>
  <conditionalFormatting sqref="X7:Z7 X6:Y6">
    <cfRule type="cellIs" dxfId="573" priority="329" stopIfTrue="1" operator="equal">
      <formula>"Yes"</formula>
    </cfRule>
    <cfRule type="cellIs" dxfId="572" priority="330" stopIfTrue="1" operator="equal">
      <formula>"No"</formula>
    </cfRule>
  </conditionalFormatting>
  <conditionalFormatting sqref="AA6:AC6 AA7:AB7">
    <cfRule type="cellIs" dxfId="571" priority="331" stopIfTrue="1" operator="equal">
      <formula>"Not Compliant"</formula>
    </cfRule>
    <cfRule type="cellIs" dxfId="570" priority="332" stopIfTrue="1" operator="equal">
      <formula>"Compliant"</formula>
    </cfRule>
  </conditionalFormatting>
  <conditionalFormatting sqref="X76:Z76">
    <cfRule type="cellIs" dxfId="569" priority="320" stopIfTrue="1" operator="equal">
      <formula>"Yes"</formula>
    </cfRule>
    <cfRule type="cellIs" dxfId="568" priority="321" stopIfTrue="1" operator="equal">
      <formula>"No"</formula>
    </cfRule>
  </conditionalFormatting>
  <conditionalFormatting sqref="AA76">
    <cfRule type="cellIs" dxfId="567" priority="322" stopIfTrue="1" operator="equal">
      <formula>"Not Compliant"</formula>
    </cfRule>
    <cfRule type="cellIs" dxfId="566" priority="323" stopIfTrue="1" operator="equal">
      <formula>"Compliant"</formula>
    </cfRule>
  </conditionalFormatting>
  <conditionalFormatting sqref="AB76:AC76">
    <cfRule type="cellIs" dxfId="565" priority="318" stopIfTrue="1" operator="equal">
      <formula>"Not Compliant"</formula>
    </cfRule>
    <cfRule type="cellIs" dxfId="564" priority="319" stopIfTrue="1" operator="equal">
      <formula>"Compliant"</formula>
    </cfRule>
  </conditionalFormatting>
  <conditionalFormatting sqref="I76:U76">
    <cfRule type="cellIs" dxfId="563" priority="317" stopIfTrue="1" operator="lessThan">
      <formula>0.88</formula>
    </cfRule>
  </conditionalFormatting>
  <conditionalFormatting sqref="X79:Z80">
    <cfRule type="cellIs" dxfId="562" priority="313" stopIfTrue="1" operator="equal">
      <formula>"Yes"</formula>
    </cfRule>
    <cfRule type="cellIs" dxfId="561" priority="314" stopIfTrue="1" operator="equal">
      <formula>"No"</formula>
    </cfRule>
  </conditionalFormatting>
  <conditionalFormatting sqref="AA79:AA80">
    <cfRule type="cellIs" dxfId="560" priority="315" stopIfTrue="1" operator="equal">
      <formula>"Not Compliant"</formula>
    </cfRule>
    <cfRule type="cellIs" dxfId="559" priority="316" stopIfTrue="1" operator="equal">
      <formula>"Compliant"</formula>
    </cfRule>
  </conditionalFormatting>
  <conditionalFormatting sqref="X79:Z80">
    <cfRule type="cellIs" dxfId="558" priority="311" stopIfTrue="1" operator="equal">
      <formula>"Yes"</formula>
    </cfRule>
    <cfRule type="cellIs" dxfId="557" priority="312" stopIfTrue="1" operator="equal">
      <formula>"No"</formula>
    </cfRule>
  </conditionalFormatting>
  <conditionalFormatting sqref="AA79:AA80">
    <cfRule type="cellIs" dxfId="556" priority="309" stopIfTrue="1" operator="equal">
      <formula>"Not Compliant"</formula>
    </cfRule>
    <cfRule type="cellIs" dxfId="555" priority="310" stopIfTrue="1" operator="equal">
      <formula>"Compliant"</formula>
    </cfRule>
  </conditionalFormatting>
  <conditionalFormatting sqref="X57:Z57">
    <cfRule type="cellIs" dxfId="554" priority="286" stopIfTrue="1" operator="equal">
      <formula>"Yes"</formula>
    </cfRule>
    <cfRule type="cellIs" dxfId="553" priority="287" stopIfTrue="1" operator="equal">
      <formula>"No"</formula>
    </cfRule>
  </conditionalFormatting>
  <conditionalFormatting sqref="AA57">
    <cfRule type="cellIs" dxfId="552" priority="288" stopIfTrue="1" operator="equal">
      <formula>"Not Compliant"</formula>
    </cfRule>
    <cfRule type="cellIs" dxfId="551" priority="289" stopIfTrue="1" operator="equal">
      <formula>"Compliant"</formula>
    </cfRule>
  </conditionalFormatting>
  <conditionalFormatting sqref="AC14:AC16">
    <cfRule type="cellIs" dxfId="550" priority="282" stopIfTrue="1" operator="equal">
      <formula>"Not Compliant"</formula>
    </cfRule>
    <cfRule type="cellIs" dxfId="549" priority="283" stopIfTrue="1" operator="equal">
      <formula>"Compliant"</formula>
    </cfRule>
  </conditionalFormatting>
  <conditionalFormatting sqref="X55:Z55">
    <cfRule type="cellIs" dxfId="548" priority="264" stopIfTrue="1" operator="equal">
      <formula>"Yes"</formula>
    </cfRule>
    <cfRule type="cellIs" dxfId="547" priority="265" stopIfTrue="1" operator="equal">
      <formula>"No"</formula>
    </cfRule>
  </conditionalFormatting>
  <conditionalFormatting sqref="AA55">
    <cfRule type="cellIs" dxfId="546" priority="266" stopIfTrue="1" operator="equal">
      <formula>"Not Compliant"</formula>
    </cfRule>
    <cfRule type="cellIs" dxfId="545" priority="267" stopIfTrue="1" operator="equal">
      <formula>"Compliant"</formula>
    </cfRule>
  </conditionalFormatting>
  <conditionalFormatting sqref="X56:Z56">
    <cfRule type="cellIs" dxfId="544" priority="260" stopIfTrue="1" operator="equal">
      <formula>"Yes"</formula>
    </cfRule>
    <cfRule type="cellIs" dxfId="543" priority="261" stopIfTrue="1" operator="equal">
      <formula>"No"</formula>
    </cfRule>
  </conditionalFormatting>
  <conditionalFormatting sqref="AA56:AC56">
    <cfRule type="cellIs" dxfId="542" priority="262" stopIfTrue="1" operator="equal">
      <formula>"Not Compliant"</formula>
    </cfRule>
    <cfRule type="cellIs" dxfId="541" priority="263" stopIfTrue="1" operator="equal">
      <formula>"Compliant"</formula>
    </cfRule>
  </conditionalFormatting>
  <conditionalFormatting sqref="X43:Z43 X54:Z54">
    <cfRule type="cellIs" dxfId="540" priority="247" stopIfTrue="1" operator="equal">
      <formula>"Yes"</formula>
    </cfRule>
    <cfRule type="cellIs" dxfId="539" priority="248" stopIfTrue="1" operator="equal">
      <formula>"No"</formula>
    </cfRule>
  </conditionalFormatting>
  <conditionalFormatting sqref="AA43 AA54">
    <cfRule type="cellIs" dxfId="538" priority="249" stopIfTrue="1" operator="equal">
      <formula>"Not Compliant"</formula>
    </cfRule>
    <cfRule type="cellIs" dxfId="537" priority="250" stopIfTrue="1" operator="equal">
      <formula>"Compliant"</formula>
    </cfRule>
  </conditionalFormatting>
  <conditionalFormatting sqref="AB43">
    <cfRule type="cellIs" dxfId="536" priority="245" stopIfTrue="1" operator="equal">
      <formula>"Not Compliant"</formula>
    </cfRule>
    <cfRule type="cellIs" dxfId="535" priority="246" stopIfTrue="1" operator="equal">
      <formula>"Compliant"</formula>
    </cfRule>
  </conditionalFormatting>
  <conditionalFormatting sqref="N54:Q54">
    <cfRule type="cellIs" dxfId="534" priority="243" stopIfTrue="1" operator="lessThan">
      <formula>0.95</formula>
    </cfRule>
  </conditionalFormatting>
  <conditionalFormatting sqref="X85:Z85">
    <cfRule type="cellIs" dxfId="533" priority="192" stopIfTrue="1" operator="equal">
      <formula>"Yes"</formula>
    </cfRule>
    <cfRule type="cellIs" dxfId="532" priority="193" stopIfTrue="1" operator="equal">
      <formula>"No"</formula>
    </cfRule>
  </conditionalFormatting>
  <conditionalFormatting sqref="AA50:AA51">
    <cfRule type="cellIs" dxfId="531" priority="226" stopIfTrue="1" operator="equal">
      <formula>"Not Compliant"</formula>
    </cfRule>
    <cfRule type="cellIs" dxfId="530" priority="227" stopIfTrue="1" operator="equal">
      <formula>"Compliant"</formula>
    </cfRule>
  </conditionalFormatting>
  <conditionalFormatting sqref="AA86">
    <cfRule type="cellIs" dxfId="529" priority="188" stopIfTrue="1" operator="equal">
      <formula>"Not Compliant"</formula>
    </cfRule>
    <cfRule type="cellIs" dxfId="528" priority="189" stopIfTrue="1" operator="equal">
      <formula>"Compliant"</formula>
    </cfRule>
  </conditionalFormatting>
  <conditionalFormatting sqref="AB43">
    <cfRule type="cellIs" dxfId="527" priority="235" stopIfTrue="1" operator="equal">
      <formula>"Not Compliant"</formula>
    </cfRule>
    <cfRule type="cellIs" dxfId="526" priority="236" stopIfTrue="1" operator="equal">
      <formula>"Compliant"</formula>
    </cfRule>
  </conditionalFormatting>
  <conditionalFormatting sqref="N54:Q54">
    <cfRule type="cellIs" dxfId="525" priority="233" stopIfTrue="1" operator="lessThan">
      <formula>0.95</formula>
    </cfRule>
  </conditionalFormatting>
  <conditionalFormatting sqref="X50:Z51">
    <cfRule type="cellIs" dxfId="524" priority="224" stopIfTrue="1" operator="equal">
      <formula>"Yes"</formula>
    </cfRule>
    <cfRule type="cellIs" dxfId="523" priority="225" stopIfTrue="1" operator="equal">
      <formula>"No"</formula>
    </cfRule>
  </conditionalFormatting>
  <conditionalFormatting sqref="AA85">
    <cfRule type="cellIs" dxfId="522" priority="190" stopIfTrue="1" operator="equal">
      <formula>"Not Compliant"</formula>
    </cfRule>
    <cfRule type="cellIs" dxfId="521" priority="191" stopIfTrue="1" operator="equal">
      <formula>"Compliant"</formula>
    </cfRule>
  </conditionalFormatting>
  <conditionalFormatting sqref="X85:Z85">
    <cfRule type="cellIs" dxfId="520" priority="194" stopIfTrue="1" operator="equal">
      <formula>"Yes"</formula>
    </cfRule>
    <cfRule type="cellIs" dxfId="519" priority="195" stopIfTrue="1" operator="equal">
      <formula>"No"</formula>
    </cfRule>
  </conditionalFormatting>
  <conditionalFormatting sqref="AA85">
    <cfRule type="cellIs" dxfId="518" priority="196" stopIfTrue="1" operator="equal">
      <formula>"Not Compliant"</formula>
    </cfRule>
    <cfRule type="cellIs" dxfId="517" priority="197" stopIfTrue="1" operator="equal">
      <formula>"Compliant"</formula>
    </cfRule>
  </conditionalFormatting>
  <conditionalFormatting sqref="AB31:AC31 AA30:AA31 V39:AC39 AA34:AB38 AC33:AC38 AA40:AB42">
    <cfRule type="cellIs" dxfId="516" priority="135" stopIfTrue="1" operator="equal">
      <formula>"Not Compliant"</formula>
    </cfRule>
    <cfRule type="cellIs" dxfId="515" priority="136" stopIfTrue="1" operator="equal">
      <formula>"Compliant"</formula>
    </cfRule>
  </conditionalFormatting>
  <conditionalFormatting sqref="X86:Z86">
    <cfRule type="cellIs" dxfId="514" priority="186" stopIfTrue="1" operator="equal">
      <formula>"Yes"</formula>
    </cfRule>
    <cfRule type="cellIs" dxfId="513" priority="187" stopIfTrue="1" operator="equal">
      <formula>"No"</formula>
    </cfRule>
  </conditionalFormatting>
  <conditionalFormatting sqref="AB18:AC18 AA17:AA18 V26:AC26 AA21:AB25 AC20:AC25 AA27:AB29">
    <cfRule type="cellIs" dxfId="512" priority="151" stopIfTrue="1" operator="equal">
      <formula>"Not Compliant"</formula>
    </cfRule>
    <cfRule type="cellIs" dxfId="511" priority="152" stopIfTrue="1" operator="equal">
      <formula>"Compliant"</formula>
    </cfRule>
  </conditionalFormatting>
  <conditionalFormatting sqref="W86:Z86">
    <cfRule type="cellIs" dxfId="510" priority="184" stopIfTrue="1" operator="equal">
      <formula>"Yes"</formula>
    </cfRule>
    <cfRule type="cellIs" dxfId="509" priority="185" stopIfTrue="1" operator="equal">
      <formula>"No"</formula>
    </cfRule>
  </conditionalFormatting>
  <conditionalFormatting sqref="AA86">
    <cfRule type="cellIs" dxfId="508" priority="182" stopIfTrue="1" operator="equal">
      <formula>"Not Compliant"</formula>
    </cfRule>
    <cfRule type="cellIs" dxfId="507" priority="183" stopIfTrue="1" operator="equal">
      <formula>"Compliant"</formula>
    </cfRule>
  </conditionalFormatting>
  <conditionalFormatting sqref="W86:Z86">
    <cfRule type="cellIs" dxfId="506" priority="180" stopIfTrue="1" operator="equal">
      <formula>"Not Compliant"</formula>
    </cfRule>
    <cfRule type="cellIs" dxfId="505" priority="181" stopIfTrue="1" operator="equal">
      <formula>"Compliant"</formula>
    </cfRule>
  </conditionalFormatting>
  <conditionalFormatting sqref="X52:Z53">
    <cfRule type="cellIs" dxfId="504" priority="170" stopIfTrue="1" operator="equal">
      <formula>"Yes"</formula>
    </cfRule>
    <cfRule type="cellIs" dxfId="503" priority="171" stopIfTrue="1" operator="equal">
      <formula>"No"</formula>
    </cfRule>
  </conditionalFormatting>
  <conditionalFormatting sqref="AA52:AA53">
    <cfRule type="cellIs" dxfId="502" priority="172" stopIfTrue="1" operator="equal">
      <formula>"Not Compliant"</formula>
    </cfRule>
    <cfRule type="cellIs" dxfId="501" priority="173" stopIfTrue="1" operator="equal">
      <formula>"Compliant"</formula>
    </cfRule>
  </conditionalFormatting>
  <conditionalFormatting sqref="Z5:Z6">
    <cfRule type="cellIs" dxfId="500" priority="164" stopIfTrue="1" operator="equal">
      <formula>"Yes"</formula>
    </cfRule>
    <cfRule type="cellIs" dxfId="499" priority="165" stopIfTrue="1" operator="equal">
      <formula>"No"</formula>
    </cfRule>
  </conditionalFormatting>
  <conditionalFormatting sqref="X17:Z17 X18:Y18 X21:Z29">
    <cfRule type="cellIs" dxfId="498" priority="149" stopIfTrue="1" operator="equal">
      <formula>"Yes"</formula>
    </cfRule>
    <cfRule type="cellIs" dxfId="497" priority="150" stopIfTrue="1" operator="equal">
      <formula>"No"</formula>
    </cfRule>
  </conditionalFormatting>
  <conditionalFormatting sqref="I17:U17">
    <cfRule type="cellIs" dxfId="496" priority="153" stopIfTrue="1" operator="lessThan">
      <formula>0.85</formula>
    </cfRule>
  </conditionalFormatting>
  <conditionalFormatting sqref="I22 J22:U26 I18:U21">
    <cfRule type="cellIs" dxfId="495" priority="154" stopIfTrue="1" operator="greaterThan">
      <formula>0.025</formula>
    </cfRule>
  </conditionalFormatting>
  <conditionalFormatting sqref="I25:U29">
    <cfRule type="cellIs" dxfId="494" priority="155" stopIfTrue="1" operator="lessThan">
      <formula>0.68</formula>
    </cfRule>
  </conditionalFormatting>
  <conditionalFormatting sqref="I27:U27 I29:U29">
    <cfRule type="cellIs" dxfId="493" priority="156" stopIfTrue="1" operator="greaterThan">
      <formula>480</formula>
    </cfRule>
  </conditionalFormatting>
  <conditionalFormatting sqref="X20:Z20 X19:Y19">
    <cfRule type="cellIs" dxfId="492" priority="145" stopIfTrue="1" operator="equal">
      <formula>"Yes"</formula>
    </cfRule>
    <cfRule type="cellIs" dxfId="491" priority="146" stopIfTrue="1" operator="equal">
      <formula>"No"</formula>
    </cfRule>
  </conditionalFormatting>
  <conditionalFormatting sqref="AA19:AC19 AA20:AB20">
    <cfRule type="cellIs" dxfId="490" priority="147" stopIfTrue="1" operator="equal">
      <formula>"Not Compliant"</formula>
    </cfRule>
    <cfRule type="cellIs" dxfId="489" priority="148" stopIfTrue="1" operator="equal">
      <formula>"Compliant"</formula>
    </cfRule>
  </conditionalFormatting>
  <conditionalFormatting sqref="AC27:AC29">
    <cfRule type="cellIs" dxfId="488" priority="143" stopIfTrue="1" operator="equal">
      <formula>"Not Compliant"</formula>
    </cfRule>
    <cfRule type="cellIs" dxfId="487" priority="144" stopIfTrue="1" operator="equal">
      <formula>"Compliant"</formula>
    </cfRule>
  </conditionalFormatting>
  <conditionalFormatting sqref="Z18:Z19">
    <cfRule type="cellIs" dxfId="486" priority="141" stopIfTrue="1" operator="equal">
      <formula>"Yes"</formula>
    </cfRule>
    <cfRule type="cellIs" dxfId="485" priority="142" stopIfTrue="1" operator="equal">
      <formula>"No"</formula>
    </cfRule>
  </conditionalFormatting>
  <conditionalFormatting sqref="X30:Z30 X31:Y31 X34:Z42">
    <cfRule type="cellIs" dxfId="484" priority="133" stopIfTrue="1" operator="equal">
      <formula>"Yes"</formula>
    </cfRule>
    <cfRule type="cellIs" dxfId="483" priority="134" stopIfTrue="1" operator="equal">
      <formula>"No"</formula>
    </cfRule>
  </conditionalFormatting>
  <conditionalFormatting sqref="J30:U30">
    <cfRule type="cellIs" dxfId="482" priority="137" stopIfTrue="1" operator="lessThan">
      <formula>0.85</formula>
    </cfRule>
  </conditionalFormatting>
  <conditionalFormatting sqref="I35 J35:U39 I31:U34">
    <cfRule type="cellIs" dxfId="481" priority="138" stopIfTrue="1" operator="greaterThan">
      <formula>0.1</formula>
    </cfRule>
  </conditionalFormatting>
  <conditionalFormatting sqref="I38:U42">
    <cfRule type="cellIs" dxfId="480" priority="139" stopIfTrue="1" operator="lessThan">
      <formula>0.68</formula>
    </cfRule>
  </conditionalFormatting>
  <conditionalFormatting sqref="I40:U40 I42:U42">
    <cfRule type="cellIs" dxfId="479" priority="140" stopIfTrue="1" operator="greaterThan">
      <formula>480</formula>
    </cfRule>
  </conditionalFormatting>
  <conditionalFormatting sqref="X33:Z33 X32:Y32">
    <cfRule type="cellIs" dxfId="478" priority="129" stopIfTrue="1" operator="equal">
      <formula>"Yes"</formula>
    </cfRule>
    <cfRule type="cellIs" dxfId="477" priority="130" stopIfTrue="1" operator="equal">
      <formula>"No"</formula>
    </cfRule>
  </conditionalFormatting>
  <conditionalFormatting sqref="AA32:AC32 AA33:AB33">
    <cfRule type="cellIs" dxfId="476" priority="131" stopIfTrue="1" operator="equal">
      <formula>"Not Compliant"</formula>
    </cfRule>
    <cfRule type="cellIs" dxfId="475" priority="132" stopIfTrue="1" operator="equal">
      <formula>"Compliant"</formula>
    </cfRule>
  </conditionalFormatting>
  <conditionalFormatting sqref="AC40:AC42">
    <cfRule type="cellIs" dxfId="474" priority="127" stopIfTrue="1" operator="equal">
      <formula>"Not Compliant"</formula>
    </cfRule>
    <cfRule type="cellIs" dxfId="473" priority="128" stopIfTrue="1" operator="equal">
      <formula>"Compliant"</formula>
    </cfRule>
  </conditionalFormatting>
  <conditionalFormatting sqref="Z31:Z32">
    <cfRule type="cellIs" dxfId="472" priority="125" stopIfTrue="1" operator="equal">
      <formula>"Yes"</formula>
    </cfRule>
    <cfRule type="cellIs" dxfId="471" priority="126" stopIfTrue="1" operator="equal">
      <formula>"No"</formula>
    </cfRule>
  </conditionalFormatting>
  <conditionalFormatting sqref="I58:U60">
    <cfRule type="cellIs" dxfId="470" priority="124" stopIfTrue="1" operator="greaterThan">
      <formula>0.025</formula>
    </cfRule>
  </conditionalFormatting>
  <conditionalFormatting sqref="X60:Z60">
    <cfRule type="cellIs" dxfId="469" priority="120" stopIfTrue="1" operator="equal">
      <formula>"Yes"</formula>
    </cfRule>
    <cfRule type="cellIs" dxfId="468" priority="121" stopIfTrue="1" operator="equal">
      <formula>"No"</formula>
    </cfRule>
  </conditionalFormatting>
  <conditionalFormatting sqref="AA60">
    <cfRule type="cellIs" dxfId="467" priority="122" stopIfTrue="1" operator="equal">
      <formula>"Not Compliant"</formula>
    </cfRule>
    <cfRule type="cellIs" dxfId="466" priority="123" stopIfTrue="1" operator="equal">
      <formula>"Compliant"</formula>
    </cfRule>
  </conditionalFormatting>
  <conditionalFormatting sqref="X58:Z58">
    <cfRule type="cellIs" dxfId="465" priority="116" stopIfTrue="1" operator="equal">
      <formula>"Yes"</formula>
    </cfRule>
    <cfRule type="cellIs" dxfId="464" priority="117" stopIfTrue="1" operator="equal">
      <formula>"No"</formula>
    </cfRule>
  </conditionalFormatting>
  <conditionalFormatting sqref="AA58">
    <cfRule type="cellIs" dxfId="463" priority="118" stopIfTrue="1" operator="equal">
      <formula>"Not Compliant"</formula>
    </cfRule>
    <cfRule type="cellIs" dxfId="462" priority="119" stopIfTrue="1" operator="equal">
      <formula>"Compliant"</formula>
    </cfRule>
  </conditionalFormatting>
  <conditionalFormatting sqref="X59:Z59">
    <cfRule type="cellIs" dxfId="461" priority="112" stopIfTrue="1" operator="equal">
      <formula>"Yes"</formula>
    </cfRule>
    <cfRule type="cellIs" dxfId="460" priority="113" stopIfTrue="1" operator="equal">
      <formula>"No"</formula>
    </cfRule>
  </conditionalFormatting>
  <conditionalFormatting sqref="AA59:AC59">
    <cfRule type="cellIs" dxfId="459" priority="114" stopIfTrue="1" operator="equal">
      <formula>"Not Compliant"</formula>
    </cfRule>
    <cfRule type="cellIs" dxfId="458" priority="115" stopIfTrue="1" operator="equal">
      <formula>"Compliant"</formula>
    </cfRule>
  </conditionalFormatting>
  <conditionalFormatting sqref="I61:U63">
    <cfRule type="cellIs" dxfId="457" priority="111" stopIfTrue="1" operator="greaterThan">
      <formula>0.025</formula>
    </cfRule>
  </conditionalFormatting>
  <conditionalFormatting sqref="X63:Z63">
    <cfRule type="cellIs" dxfId="456" priority="107" stopIfTrue="1" operator="equal">
      <formula>"Yes"</formula>
    </cfRule>
    <cfRule type="cellIs" dxfId="455" priority="108" stopIfTrue="1" operator="equal">
      <formula>"No"</formula>
    </cfRule>
  </conditionalFormatting>
  <conditionalFormatting sqref="AA63">
    <cfRule type="cellIs" dxfId="454" priority="109" stopIfTrue="1" operator="equal">
      <formula>"Not Compliant"</formula>
    </cfRule>
    <cfRule type="cellIs" dxfId="453" priority="110" stopIfTrue="1" operator="equal">
      <formula>"Compliant"</formula>
    </cfRule>
  </conditionalFormatting>
  <conditionalFormatting sqref="X61:Z61">
    <cfRule type="cellIs" dxfId="452" priority="103" stopIfTrue="1" operator="equal">
      <formula>"Yes"</formula>
    </cfRule>
    <cfRule type="cellIs" dxfId="451" priority="104" stopIfTrue="1" operator="equal">
      <formula>"No"</formula>
    </cfRule>
  </conditionalFormatting>
  <conditionalFormatting sqref="AA61">
    <cfRule type="cellIs" dxfId="450" priority="105" stopIfTrue="1" operator="equal">
      <formula>"Not Compliant"</formula>
    </cfRule>
    <cfRule type="cellIs" dxfId="449" priority="106" stopIfTrue="1" operator="equal">
      <formula>"Compliant"</formula>
    </cfRule>
  </conditionalFormatting>
  <conditionalFormatting sqref="X62:Z62">
    <cfRule type="cellIs" dxfId="448" priority="99" stopIfTrue="1" operator="equal">
      <formula>"Yes"</formula>
    </cfRule>
    <cfRule type="cellIs" dxfId="447" priority="100" stopIfTrue="1" operator="equal">
      <formula>"No"</formula>
    </cfRule>
  </conditionalFormatting>
  <conditionalFormatting sqref="AA62:AC62">
    <cfRule type="cellIs" dxfId="446" priority="101" stopIfTrue="1" operator="equal">
      <formula>"Not Compliant"</formula>
    </cfRule>
    <cfRule type="cellIs" dxfId="445" priority="102" stopIfTrue="1" operator="equal">
      <formula>"Compliant"</formula>
    </cfRule>
  </conditionalFormatting>
  <conditionalFormatting sqref="X67:Z69">
    <cfRule type="cellIs" dxfId="444" priority="95" stopIfTrue="1" operator="equal">
      <formula>"Yes"</formula>
    </cfRule>
    <cfRule type="cellIs" dxfId="443" priority="96" stopIfTrue="1" operator="equal">
      <formula>"No"</formula>
    </cfRule>
  </conditionalFormatting>
  <conditionalFormatting sqref="AA67:AA69">
    <cfRule type="cellIs" dxfId="442" priority="97" stopIfTrue="1" operator="equal">
      <formula>"Not Compliant"</formula>
    </cfRule>
    <cfRule type="cellIs" dxfId="441" priority="98" stopIfTrue="1" operator="equal">
      <formula>"Compliant"</formula>
    </cfRule>
  </conditionalFormatting>
  <conditionalFormatting sqref="X70:Z72">
    <cfRule type="cellIs" dxfId="440" priority="91" stopIfTrue="1" operator="equal">
      <formula>"Yes"</formula>
    </cfRule>
    <cfRule type="cellIs" dxfId="439" priority="92" stopIfTrue="1" operator="equal">
      <formula>"No"</formula>
    </cfRule>
  </conditionalFormatting>
  <conditionalFormatting sqref="AA70:AA72">
    <cfRule type="cellIs" dxfId="438" priority="93" stopIfTrue="1" operator="equal">
      <formula>"Not Compliant"</formula>
    </cfRule>
    <cfRule type="cellIs" dxfId="437" priority="94" stopIfTrue="1" operator="equal">
      <formula>"Compliant"</formula>
    </cfRule>
  </conditionalFormatting>
  <conditionalFormatting sqref="X74:Z74">
    <cfRule type="cellIs" dxfId="436" priority="87" stopIfTrue="1" operator="equal">
      <formula>"Yes"</formula>
    </cfRule>
    <cfRule type="cellIs" dxfId="435" priority="88" stopIfTrue="1" operator="equal">
      <formula>"No"</formula>
    </cfRule>
  </conditionalFormatting>
  <conditionalFormatting sqref="AA74">
    <cfRule type="cellIs" dxfId="434" priority="89" stopIfTrue="1" operator="equal">
      <formula>"Not Compliant"</formula>
    </cfRule>
    <cfRule type="cellIs" dxfId="433" priority="90" stopIfTrue="1" operator="equal">
      <formula>"Compliant"</formula>
    </cfRule>
  </conditionalFormatting>
  <conditionalFormatting sqref="X75:Z75">
    <cfRule type="cellIs" dxfId="432" priority="83" stopIfTrue="1" operator="equal">
      <formula>"Yes"</formula>
    </cfRule>
    <cfRule type="cellIs" dxfId="431" priority="84" stopIfTrue="1" operator="equal">
      <formula>"No"</formula>
    </cfRule>
  </conditionalFormatting>
  <conditionalFormatting sqref="AA75">
    <cfRule type="cellIs" dxfId="430" priority="85" stopIfTrue="1" operator="equal">
      <formula>"Not Compliant"</formula>
    </cfRule>
    <cfRule type="cellIs" dxfId="429" priority="86" stopIfTrue="1" operator="equal">
      <formula>"Compliant"</formula>
    </cfRule>
  </conditionalFormatting>
  <conditionalFormatting sqref="X78:Z78">
    <cfRule type="cellIs" dxfId="428" priority="65" stopIfTrue="1" operator="equal">
      <formula>"Yes"</formula>
    </cfRule>
    <cfRule type="cellIs" dxfId="427" priority="66" stopIfTrue="1" operator="equal">
      <formula>"No"</formula>
    </cfRule>
  </conditionalFormatting>
  <conditionalFormatting sqref="AA78">
    <cfRule type="cellIs" dxfId="426" priority="67" stopIfTrue="1" operator="equal">
      <formula>"Not Compliant"</formula>
    </cfRule>
    <cfRule type="cellIs" dxfId="425" priority="68" stopIfTrue="1" operator="equal">
      <formula>"Compliant"</formula>
    </cfRule>
  </conditionalFormatting>
  <conditionalFormatting sqref="AB78:AC78">
    <cfRule type="cellIs" dxfId="424" priority="63" stopIfTrue="1" operator="equal">
      <formula>"Not Compliant"</formula>
    </cfRule>
    <cfRule type="cellIs" dxfId="423" priority="64" stopIfTrue="1" operator="equal">
      <formula>"Compliant"</formula>
    </cfRule>
  </conditionalFormatting>
  <conditionalFormatting sqref="I78:U78">
    <cfRule type="cellIs" dxfId="422" priority="62" stopIfTrue="1" operator="lessThan">
      <formula>0.88</formula>
    </cfRule>
  </conditionalFormatting>
  <conditionalFormatting sqref="X77:Z77">
    <cfRule type="cellIs" dxfId="421" priority="58" stopIfTrue="1" operator="equal">
      <formula>"Yes"</formula>
    </cfRule>
    <cfRule type="cellIs" dxfId="420" priority="59" stopIfTrue="1" operator="equal">
      <formula>"No"</formula>
    </cfRule>
  </conditionalFormatting>
  <conditionalFormatting sqref="AA77">
    <cfRule type="cellIs" dxfId="419" priority="60" stopIfTrue="1" operator="equal">
      <formula>"Not Compliant"</formula>
    </cfRule>
    <cfRule type="cellIs" dxfId="418" priority="61" stopIfTrue="1" operator="equal">
      <formula>"Compliant"</formula>
    </cfRule>
  </conditionalFormatting>
  <conditionalFormatting sqref="AB77:AC77">
    <cfRule type="cellIs" dxfId="417" priority="56" stopIfTrue="1" operator="equal">
      <formula>"Not Compliant"</formula>
    </cfRule>
    <cfRule type="cellIs" dxfId="416" priority="57" stopIfTrue="1" operator="equal">
      <formula>"Compliant"</formula>
    </cfRule>
  </conditionalFormatting>
  <conditionalFormatting sqref="I77:U77">
    <cfRule type="cellIs" dxfId="415" priority="55" stopIfTrue="1" operator="lessThan">
      <formula>0.88</formula>
    </cfRule>
  </conditionalFormatting>
  <conditionalFormatting sqref="X81:Z82">
    <cfRule type="cellIs" dxfId="414" priority="51" stopIfTrue="1" operator="equal">
      <formula>"Yes"</formula>
    </cfRule>
    <cfRule type="cellIs" dxfId="413" priority="52" stopIfTrue="1" operator="equal">
      <formula>"No"</formula>
    </cfRule>
  </conditionalFormatting>
  <conditionalFormatting sqref="AA81:AA82">
    <cfRule type="cellIs" dxfId="412" priority="53" stopIfTrue="1" operator="equal">
      <formula>"Not Compliant"</formula>
    </cfRule>
    <cfRule type="cellIs" dxfId="411" priority="54" stopIfTrue="1" operator="equal">
      <formula>"Compliant"</formula>
    </cfRule>
  </conditionalFormatting>
  <conditionalFormatting sqref="X81:Z82">
    <cfRule type="cellIs" dxfId="410" priority="49" stopIfTrue="1" operator="equal">
      <formula>"Yes"</formula>
    </cfRule>
    <cfRule type="cellIs" dxfId="409" priority="50" stopIfTrue="1" operator="equal">
      <formula>"No"</formula>
    </cfRule>
  </conditionalFormatting>
  <conditionalFormatting sqref="AA81:AA82">
    <cfRule type="cellIs" dxfId="408" priority="47" stopIfTrue="1" operator="equal">
      <formula>"Not Compliant"</formula>
    </cfRule>
    <cfRule type="cellIs" dxfId="407" priority="48" stopIfTrue="1" operator="equal">
      <formula>"Compliant"</formula>
    </cfRule>
  </conditionalFormatting>
  <conditionalFormatting sqref="X83:Z84">
    <cfRule type="cellIs" dxfId="406" priority="43" stopIfTrue="1" operator="equal">
      <formula>"Yes"</formula>
    </cfRule>
    <cfRule type="cellIs" dxfId="405" priority="44" stopIfTrue="1" operator="equal">
      <formula>"No"</formula>
    </cfRule>
  </conditionalFormatting>
  <conditionalFormatting sqref="AA83:AA84">
    <cfRule type="cellIs" dxfId="404" priority="45" stopIfTrue="1" operator="equal">
      <formula>"Not Compliant"</formula>
    </cfRule>
    <cfRule type="cellIs" dxfId="403" priority="46" stopIfTrue="1" operator="equal">
      <formula>"Compliant"</formula>
    </cfRule>
  </conditionalFormatting>
  <conditionalFormatting sqref="X83:Z84">
    <cfRule type="cellIs" dxfId="402" priority="41" stopIfTrue="1" operator="equal">
      <formula>"Yes"</formula>
    </cfRule>
    <cfRule type="cellIs" dxfId="401" priority="42" stopIfTrue="1" operator="equal">
      <formula>"No"</formula>
    </cfRule>
  </conditionalFormatting>
  <conditionalFormatting sqref="AA83:AA84">
    <cfRule type="cellIs" dxfId="400" priority="39" stopIfTrue="1" operator="equal">
      <formula>"Not Compliant"</formula>
    </cfRule>
    <cfRule type="cellIs" dxfId="399" priority="40" stopIfTrue="1" operator="equal">
      <formula>"Compliant"</formula>
    </cfRule>
  </conditionalFormatting>
  <conditionalFormatting sqref="X89:Z89">
    <cfRule type="cellIs" dxfId="398" priority="33" stopIfTrue="1" operator="equal">
      <formula>"Yes"</formula>
    </cfRule>
    <cfRule type="cellIs" dxfId="397" priority="34" stopIfTrue="1" operator="equal">
      <formula>"No"</formula>
    </cfRule>
  </conditionalFormatting>
  <conditionalFormatting sqref="AA90">
    <cfRule type="cellIs" dxfId="396" priority="29" stopIfTrue="1" operator="equal">
      <formula>"Not Compliant"</formula>
    </cfRule>
    <cfRule type="cellIs" dxfId="395" priority="30" stopIfTrue="1" operator="equal">
      <formula>"Compliant"</formula>
    </cfRule>
  </conditionalFormatting>
  <conditionalFormatting sqref="AA89">
    <cfRule type="cellIs" dxfId="394" priority="31" stopIfTrue="1" operator="equal">
      <formula>"Not Compliant"</formula>
    </cfRule>
    <cfRule type="cellIs" dxfId="393" priority="32" stopIfTrue="1" operator="equal">
      <formula>"Compliant"</formula>
    </cfRule>
  </conditionalFormatting>
  <conditionalFormatting sqref="X89:Z89">
    <cfRule type="cellIs" dxfId="392" priority="35" stopIfTrue="1" operator="equal">
      <formula>"Yes"</formula>
    </cfRule>
    <cfRule type="cellIs" dxfId="391" priority="36" stopIfTrue="1" operator="equal">
      <formula>"No"</formula>
    </cfRule>
  </conditionalFormatting>
  <conditionalFormatting sqref="AA89">
    <cfRule type="cellIs" dxfId="390" priority="37" stopIfTrue="1" operator="equal">
      <formula>"Not Compliant"</formula>
    </cfRule>
    <cfRule type="cellIs" dxfId="389" priority="38" stopIfTrue="1" operator="equal">
      <formula>"Compliant"</formula>
    </cfRule>
  </conditionalFormatting>
  <conditionalFormatting sqref="X90:Z90">
    <cfRule type="cellIs" dxfId="388" priority="27" stopIfTrue="1" operator="equal">
      <formula>"Yes"</formula>
    </cfRule>
    <cfRule type="cellIs" dxfId="387" priority="28" stopIfTrue="1" operator="equal">
      <formula>"No"</formula>
    </cfRule>
  </conditionalFormatting>
  <conditionalFormatting sqref="W90:Z90">
    <cfRule type="cellIs" dxfId="386" priority="25" stopIfTrue="1" operator="equal">
      <formula>"Yes"</formula>
    </cfRule>
    <cfRule type="cellIs" dxfId="385" priority="26" stopIfTrue="1" operator="equal">
      <formula>"No"</formula>
    </cfRule>
  </conditionalFormatting>
  <conditionalFormatting sqref="AA90">
    <cfRule type="cellIs" dxfId="384" priority="23" stopIfTrue="1" operator="equal">
      <formula>"Not Compliant"</formula>
    </cfRule>
    <cfRule type="cellIs" dxfId="383" priority="24" stopIfTrue="1" operator="equal">
      <formula>"Compliant"</formula>
    </cfRule>
  </conditionalFormatting>
  <conditionalFormatting sqref="W90:Z90">
    <cfRule type="cellIs" dxfId="382" priority="21" stopIfTrue="1" operator="equal">
      <formula>"Not Compliant"</formula>
    </cfRule>
    <cfRule type="cellIs" dxfId="381" priority="22" stopIfTrue="1" operator="equal">
      <formula>"Compliant"</formula>
    </cfRule>
  </conditionalFormatting>
  <conditionalFormatting sqref="X87:Z87">
    <cfRule type="cellIs" dxfId="380" priority="15" stopIfTrue="1" operator="equal">
      <formula>"Yes"</formula>
    </cfRule>
    <cfRule type="cellIs" dxfId="379" priority="16" stopIfTrue="1" operator="equal">
      <formula>"No"</formula>
    </cfRule>
  </conditionalFormatting>
  <conditionalFormatting sqref="AA88">
    <cfRule type="cellIs" dxfId="378" priority="11" stopIfTrue="1" operator="equal">
      <formula>"Not Compliant"</formula>
    </cfRule>
    <cfRule type="cellIs" dxfId="377" priority="12" stopIfTrue="1" operator="equal">
      <formula>"Compliant"</formula>
    </cfRule>
  </conditionalFormatting>
  <conditionalFormatting sqref="AA87">
    <cfRule type="cellIs" dxfId="376" priority="13" stopIfTrue="1" operator="equal">
      <formula>"Not Compliant"</formula>
    </cfRule>
    <cfRule type="cellIs" dxfId="375" priority="14" stopIfTrue="1" operator="equal">
      <formula>"Compliant"</formula>
    </cfRule>
  </conditionalFormatting>
  <conditionalFormatting sqref="X87:Z87">
    <cfRule type="cellIs" dxfId="374" priority="17" stopIfTrue="1" operator="equal">
      <formula>"Yes"</formula>
    </cfRule>
    <cfRule type="cellIs" dxfId="373" priority="18" stopIfTrue="1" operator="equal">
      <formula>"No"</formula>
    </cfRule>
  </conditionalFormatting>
  <conditionalFormatting sqref="AA87">
    <cfRule type="cellIs" dxfId="372" priority="19" stopIfTrue="1" operator="equal">
      <formula>"Not Compliant"</formula>
    </cfRule>
    <cfRule type="cellIs" dxfId="371" priority="20" stopIfTrue="1" operator="equal">
      <formula>"Compliant"</formula>
    </cfRule>
  </conditionalFormatting>
  <conditionalFormatting sqref="X88:Z88">
    <cfRule type="cellIs" dxfId="370" priority="9" stopIfTrue="1" operator="equal">
      <formula>"Yes"</formula>
    </cfRule>
    <cfRule type="cellIs" dxfId="369" priority="10" stopIfTrue="1" operator="equal">
      <formula>"No"</formula>
    </cfRule>
  </conditionalFormatting>
  <conditionalFormatting sqref="W88:Z88">
    <cfRule type="cellIs" dxfId="368" priority="7" stopIfTrue="1" operator="equal">
      <formula>"Yes"</formula>
    </cfRule>
    <cfRule type="cellIs" dxfId="367" priority="8" stopIfTrue="1" operator="equal">
      <formula>"No"</formula>
    </cfRule>
  </conditionalFormatting>
  <conditionalFormatting sqref="AA88">
    <cfRule type="cellIs" dxfId="366" priority="5" stopIfTrue="1" operator="equal">
      <formula>"Not Compliant"</formula>
    </cfRule>
    <cfRule type="cellIs" dxfId="365" priority="6" stopIfTrue="1" operator="equal">
      <formula>"Compliant"</formula>
    </cfRule>
  </conditionalFormatting>
  <conditionalFormatting sqref="W88:Z88">
    <cfRule type="cellIs" dxfId="364" priority="3" stopIfTrue="1" operator="equal">
      <formula>"Not Compliant"</formula>
    </cfRule>
    <cfRule type="cellIs" dxfId="363" priority="4" stopIfTrue="1" operator="equal">
      <formula>"Compliant"</formula>
    </cfRule>
  </conditionalFormatting>
  <conditionalFormatting sqref="I39">
    <cfRule type="cellIs" dxfId="362" priority="1" stopIfTrue="1" operator="greaterThan">
      <formula>0.1</formula>
    </cfRule>
  </conditionalFormatting>
  <dataValidations count="5">
    <dataValidation type="list" allowBlank="1" showInputMessage="1" showErrorMessage="1" sqref="H43:H51">
      <formula1>"TB, T2B, T3B"</formula1>
    </dataValidation>
    <dataValidation type="list" allowBlank="1" showInputMessage="1" showErrorMessage="1" sqref="W13:AA13 W26:AA26 W39:AA39 AB4:AB94">
      <formula1>"Y,N"</formula1>
    </dataValidation>
    <dataValidation type="list" allowBlank="1" showInputMessage="1" showErrorMessage="1" sqref="F4:F94">
      <formula1>"&lt;, &lt;=, =, &gt;, &gt;="</formula1>
    </dataValidation>
    <dataValidation type="list" allowBlank="1" showInputMessage="1" showErrorMessage="1" sqref="U4:U94">
      <formula1>"C, U, I, K, A"</formula1>
    </dataValidation>
    <dataValidation type="list" allowBlank="1" showInputMessage="1" showErrorMessage="1" sqref="AC4:AC94">
      <formula1>"4.1,4.2,4.3.S,4.3.Q,4.3.R,4.3.E,4.4.S,4.4.Q,4.4.R,4.4.E, 4.5"</formula1>
    </dataValidation>
  </dataValidations>
  <printOptions gridLines="1"/>
  <pageMargins left="0.5" right="0.5" top="0.5" bottom="0.5" header="0.5" footer="0.5"/>
  <pageSetup paperSize="131" scale="35" fitToWidth="4" orientation="landscape"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T90"/>
  <sheetViews>
    <sheetView showGridLines="0" topLeftCell="B1" zoomScale="90" zoomScaleNormal="90" zoomScaleSheetLayoutView="50" zoomScalePageLayoutView="65" workbookViewId="0">
      <pane ySplit="3" topLeftCell="A4" activePane="bottomLeft" state="frozenSplit"/>
      <selection pane="bottomLeft" activeCell="K21" sqref="K21"/>
    </sheetView>
  </sheetViews>
  <sheetFormatPr baseColWidth="10" defaultColWidth="9.140625" defaultRowHeight="12.75" x14ac:dyDescent="0.2"/>
  <cols>
    <col min="1" max="1" width="8.28515625" style="90" customWidth="1"/>
    <col min="2" max="2" width="16.5703125" style="7" customWidth="1"/>
    <col min="3" max="3" width="20.7109375" style="78" customWidth="1"/>
    <col min="4" max="4" width="38.85546875" style="206" customWidth="1"/>
    <col min="5" max="5" width="32.85546875" style="206" customWidth="1"/>
    <col min="6" max="7" width="9.28515625" style="78" customWidth="1"/>
    <col min="8" max="8" width="9.5703125" style="78" customWidth="1"/>
    <col min="9" max="18" width="9.42578125" style="78" customWidth="1"/>
    <col min="19" max="20" width="9.42578125" style="15" customWidth="1"/>
    <col min="21" max="21" width="3.42578125" style="15" customWidth="1"/>
    <col min="22" max="22" width="12.42578125" style="15" customWidth="1"/>
    <col min="23" max="23" width="10.7109375" style="15" customWidth="1"/>
    <col min="24" max="24" width="11.28515625" style="15" customWidth="1"/>
    <col min="25" max="25" width="13.42578125" style="15" customWidth="1"/>
    <col min="26" max="26" width="14.140625" style="15" customWidth="1"/>
    <col min="27" max="27" width="18" style="15" customWidth="1"/>
    <col min="28" max="28" width="12.42578125" style="15" customWidth="1"/>
    <col min="29" max="29" width="9.140625" style="75"/>
    <col min="30" max="16384" width="9.140625" style="15"/>
  </cols>
  <sheetData>
    <row r="1" spans="1:72" s="73" customFormat="1" ht="44.25" customHeight="1" x14ac:dyDescent="0.4">
      <c r="A1" s="590" t="s">
        <v>174</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row>
    <row r="2" spans="1:72" s="14" customFormat="1" ht="68.25" customHeight="1" x14ac:dyDescent="0.2">
      <c r="A2" s="561"/>
      <c r="B2" s="582" t="s">
        <v>120</v>
      </c>
      <c r="C2" s="582" t="s">
        <v>219</v>
      </c>
      <c r="D2" s="582" t="s">
        <v>42</v>
      </c>
      <c r="E2" s="583" t="s">
        <v>264</v>
      </c>
      <c r="F2" s="556" t="s">
        <v>39</v>
      </c>
      <c r="G2" s="556" t="s">
        <v>122</v>
      </c>
      <c r="H2" s="556" t="s">
        <v>121</v>
      </c>
      <c r="I2" s="560" t="s">
        <v>143</v>
      </c>
      <c r="J2" s="560"/>
      <c r="K2" s="560"/>
      <c r="L2" s="560"/>
      <c r="M2" s="560"/>
      <c r="N2" s="560"/>
      <c r="O2" s="560"/>
      <c r="P2" s="560"/>
      <c r="Q2" s="560"/>
      <c r="R2" s="560"/>
      <c r="S2" s="560"/>
      <c r="T2" s="560"/>
      <c r="U2" s="558" t="s">
        <v>20</v>
      </c>
      <c r="V2" s="556" t="s">
        <v>123</v>
      </c>
      <c r="W2" s="556" t="s">
        <v>124</v>
      </c>
      <c r="X2" s="556" t="s">
        <v>15</v>
      </c>
      <c r="Y2" s="556" t="s">
        <v>16</v>
      </c>
      <c r="Z2" s="556" t="s">
        <v>17</v>
      </c>
      <c r="AA2" s="556" t="s">
        <v>18</v>
      </c>
      <c r="AB2" s="556" t="s">
        <v>31</v>
      </c>
      <c r="AC2" s="556" t="s">
        <v>125</v>
      </c>
    </row>
    <row r="3" spans="1:72" ht="28.5" customHeight="1" x14ac:dyDescent="0.2">
      <c r="A3" s="562"/>
      <c r="B3" s="583"/>
      <c r="C3" s="583"/>
      <c r="D3" s="583"/>
      <c r="E3" s="586"/>
      <c r="F3" s="557"/>
      <c r="G3" s="557"/>
      <c r="H3" s="557"/>
      <c r="I3" s="102">
        <v>44562</v>
      </c>
      <c r="J3" s="102">
        <v>44593</v>
      </c>
      <c r="K3" s="102">
        <v>44621</v>
      </c>
      <c r="L3" s="102">
        <v>44652</v>
      </c>
      <c r="M3" s="102">
        <v>44682</v>
      </c>
      <c r="N3" s="102">
        <v>44713</v>
      </c>
      <c r="O3" s="102">
        <v>44743</v>
      </c>
      <c r="P3" s="102">
        <v>44774</v>
      </c>
      <c r="Q3" s="102">
        <v>44805</v>
      </c>
      <c r="R3" s="102">
        <v>44835</v>
      </c>
      <c r="S3" s="102">
        <v>44866</v>
      </c>
      <c r="T3" s="102">
        <v>44896</v>
      </c>
      <c r="U3" s="559"/>
      <c r="V3" s="557"/>
      <c r="W3" s="557"/>
      <c r="X3" s="557"/>
      <c r="Y3" s="557"/>
      <c r="Z3" s="557"/>
      <c r="AA3" s="557"/>
      <c r="AB3" s="557"/>
      <c r="AC3" s="557"/>
    </row>
    <row r="4" spans="1:72" ht="70.5" customHeight="1" x14ac:dyDescent="0.2">
      <c r="A4" s="600" t="s">
        <v>163</v>
      </c>
      <c r="B4" s="584" t="s">
        <v>348</v>
      </c>
      <c r="C4" s="404" t="s">
        <v>343</v>
      </c>
      <c r="D4" s="312" t="s">
        <v>149</v>
      </c>
      <c r="E4" s="403" t="s">
        <v>265</v>
      </c>
      <c r="F4" s="209" t="s">
        <v>40</v>
      </c>
      <c r="G4" s="235">
        <v>0.85</v>
      </c>
      <c r="H4" s="236"/>
      <c r="I4" s="529">
        <v>0.66500000000000004</v>
      </c>
      <c r="J4" s="235">
        <v>0.83799999999999997</v>
      </c>
      <c r="K4" s="235">
        <v>0.91300000000000003</v>
      </c>
      <c r="L4" s="235">
        <v>0.90400000000000003</v>
      </c>
      <c r="M4" s="235">
        <v>0.94899999999999995</v>
      </c>
      <c r="N4" s="235">
        <v>0.92400000000000004</v>
      </c>
      <c r="O4" s="218"/>
      <c r="P4" s="218"/>
      <c r="Q4" s="218"/>
      <c r="R4" s="240"/>
      <c r="S4" s="241"/>
      <c r="T4" s="242"/>
      <c r="U4" s="298"/>
      <c r="V4" s="106">
        <f>COUNTIF(I4:T4,F4&amp;G4)</f>
        <v>4</v>
      </c>
      <c r="W4" s="106">
        <f>COUNTIF(I4:T4,"&gt;=-1")</f>
        <v>6</v>
      </c>
      <c r="X4" s="107" t="str">
        <f>IF(U4="",IF(W4=0,"No",IF(V4/W4&gt;=0.75,"Yes","No")),"No")</f>
        <v>No</v>
      </c>
      <c r="Y4" s="106" t="str">
        <f>IF(X4=" "," ",IF(X4="No","Yes","No"))</f>
        <v>Yes</v>
      </c>
      <c r="Z4" s="106" t="str">
        <f>IFERROR(IF(Y4="Yes",IF(AND(OR(R4&gt;AVERAGE(O4:Q4),R4&gt;G4),OR(S4&gt;AVERAGE(O4:Q4),S4&gt;G4),OR(T4&gt;AVERAGE(O4:Q4),T4&gt;G4)),"Yes","No"),"")," ")</f>
        <v xml:space="preserve"> </v>
      </c>
      <c r="AA4" s="106" t="str">
        <f>IF(U4="",IF(AND(X4=" ",OR(Z4=" ",Z4=0))," ",IF(X4="Yes","Compliant",IF(Z4="Yes","Compliant","Not Compliant"))),"Not Compliant")</f>
        <v>Not Compliant</v>
      </c>
      <c r="AB4" s="299" t="s">
        <v>36</v>
      </c>
      <c r="AC4" s="220" t="s">
        <v>227</v>
      </c>
    </row>
    <row r="5" spans="1:72" ht="37.5" customHeight="1" x14ac:dyDescent="0.2">
      <c r="A5" s="600"/>
      <c r="B5" s="585"/>
      <c r="C5" s="387" t="s">
        <v>344</v>
      </c>
      <c r="D5" s="205" t="s">
        <v>150</v>
      </c>
      <c r="E5" s="392" t="s">
        <v>268</v>
      </c>
      <c r="F5" s="181" t="s">
        <v>41</v>
      </c>
      <c r="G5" s="182">
        <v>0.1</v>
      </c>
      <c r="H5" s="237"/>
      <c r="I5" s="522">
        <v>0.128</v>
      </c>
      <c r="J5" s="530">
        <v>6.8000000000000005E-2</v>
      </c>
      <c r="K5" s="523">
        <v>6.0999999999999999E-2</v>
      </c>
      <c r="L5" s="523">
        <v>5.2999999999999999E-2</v>
      </c>
      <c r="M5" s="523">
        <v>4.2999999999999997E-2</v>
      </c>
      <c r="N5" s="523">
        <v>5.3999999999999999E-2</v>
      </c>
      <c r="O5" s="182"/>
      <c r="P5" s="182"/>
      <c r="Q5" s="182"/>
      <c r="R5" s="187"/>
      <c r="S5" s="183"/>
      <c r="T5" s="244"/>
      <c r="U5" s="309"/>
      <c r="V5" s="98">
        <f t="shared" ref="V5:V15" si="0">COUNTIF(I5:T5,F5&amp;G5)</f>
        <v>5</v>
      </c>
      <c r="W5" s="98">
        <f t="shared" ref="W5:W15" si="1">COUNTIF(I5:T5,"&gt;=-1")</f>
        <v>6</v>
      </c>
      <c r="X5" s="99" t="str">
        <f t="shared" ref="X5:X66" si="2">IF(U5="",IF(W5=0,"No",IF(V5/W5&gt;=0.75,"Yes","No")),"No")</f>
        <v>Yes</v>
      </c>
      <c r="Y5" s="98" t="str">
        <f t="shared" ref="Y5:Y66" si="3">IF(X5=" "," ",IF(X5="No","Yes","No"))</f>
        <v>No</v>
      </c>
      <c r="Z5" s="98" t="str">
        <f>IFERROR(IF(Y5="Yes",IF(AND(OR(R5&lt;AVERAGE(O5:Q5),R5&lt;G5),OR(S5&lt;AVERAGE(O5:Q5),S5&lt;G5),OR(T5&lt;AVERAGE(O5:Q5),T5&lt;G5)),"Yes","No"),"")," ")</f>
        <v/>
      </c>
      <c r="AA5" s="98" t="str">
        <f t="shared" ref="AA5:AA66" si="4">IF(U5="",IF(AND(X5=" ",OR(Z5=" ",Z5=0))," ",IF(X5="Yes","Compliant",IF(Z5="Yes","Compliant","Not Compliant"))),"Not Compliant")</f>
        <v>Compliant</v>
      </c>
      <c r="AB5" s="184" t="s">
        <v>36</v>
      </c>
      <c r="AC5" s="233" t="s">
        <v>227</v>
      </c>
    </row>
    <row r="6" spans="1:72" ht="37.5" customHeight="1" x14ac:dyDescent="0.2">
      <c r="A6" s="600"/>
      <c r="B6" s="585"/>
      <c r="C6" s="205" t="s">
        <v>159</v>
      </c>
      <c r="D6" s="205" t="s">
        <v>182</v>
      </c>
      <c r="E6" s="392" t="s">
        <v>270</v>
      </c>
      <c r="F6" s="181" t="s">
        <v>41</v>
      </c>
      <c r="G6" s="182"/>
      <c r="H6" s="237"/>
      <c r="I6" s="512" t="s">
        <v>360</v>
      </c>
      <c r="J6" s="512" t="s">
        <v>360</v>
      </c>
      <c r="K6" s="512" t="s">
        <v>360</v>
      </c>
      <c r="L6" s="512" t="s">
        <v>360</v>
      </c>
      <c r="M6" s="512" t="s">
        <v>360</v>
      </c>
      <c r="N6" s="512" t="s">
        <v>360</v>
      </c>
      <c r="O6" s="182"/>
      <c r="P6" s="182"/>
      <c r="Q6" s="182"/>
      <c r="R6" s="187"/>
      <c r="S6" s="183"/>
      <c r="T6" s="244"/>
      <c r="U6" s="309"/>
      <c r="V6" s="98">
        <f>COUNTIF(I6:T6,F6&amp;G6)</f>
        <v>0</v>
      </c>
      <c r="W6" s="98">
        <f>COUNTIF(I6:T6,"&gt;=-1")</f>
        <v>0</v>
      </c>
      <c r="X6" s="99" t="str">
        <f>IF(U6="",IF(W6=0,"No",IF(V6/W6&gt;=0.75,"Yes","No")),"No")</f>
        <v>No</v>
      </c>
      <c r="Y6" s="98" t="str">
        <f>IF(X6=" "," ",IF(X6="No","Yes","No"))</f>
        <v>Yes</v>
      </c>
      <c r="Z6" s="98" t="str">
        <f>IFERROR(IF(Y6="Yes",IF(AND(OR(R6&lt;AVERAGE(O6:Q6),R6&lt;G6),OR(S6&lt;AVERAGE(O6:Q6),S6&lt;G6),OR(T6&lt;AVERAGE(O6:Q6),T6&lt;G6)),"Yes","No"),"")," ")</f>
        <v xml:space="preserve"> </v>
      </c>
      <c r="AA6" s="98" t="str">
        <f>IF(U6="",IF(AND(X6=" ",OR(Z6=" ",Z6=0))," ",IF(X6="Yes","Compliant",IF(Z6="Yes","Compliant","Not Compliant"))),"Not Compliant")</f>
        <v>Not Compliant</v>
      </c>
      <c r="AB6" s="98" t="s">
        <v>36</v>
      </c>
      <c r="AC6" s="307" t="s">
        <v>227</v>
      </c>
    </row>
    <row r="7" spans="1:72" ht="37.5" customHeight="1" x14ac:dyDescent="0.2">
      <c r="A7" s="600"/>
      <c r="B7" s="585"/>
      <c r="C7" s="205" t="s">
        <v>183</v>
      </c>
      <c r="D7" s="205" t="s">
        <v>184</v>
      </c>
      <c r="E7" s="392" t="s">
        <v>270</v>
      </c>
      <c r="F7" s="181" t="s">
        <v>40</v>
      </c>
      <c r="G7" s="182"/>
      <c r="H7" s="237"/>
      <c r="I7" s="512" t="s">
        <v>360</v>
      </c>
      <c r="J7" s="512" t="s">
        <v>360</v>
      </c>
      <c r="K7" s="512" t="s">
        <v>360</v>
      </c>
      <c r="L7" s="512" t="s">
        <v>360</v>
      </c>
      <c r="M7" s="512" t="s">
        <v>360</v>
      </c>
      <c r="N7" s="512" t="s">
        <v>360</v>
      </c>
      <c r="O7" s="182"/>
      <c r="P7" s="182"/>
      <c r="Q7" s="182"/>
      <c r="R7" s="187"/>
      <c r="S7" s="183"/>
      <c r="T7" s="244"/>
      <c r="U7" s="309"/>
      <c r="V7" s="98">
        <f>COUNTIF(I7:T7,F7&amp;G7)</f>
        <v>0</v>
      </c>
      <c r="W7" s="98">
        <f>COUNTIF(I7:T7,"&gt;=-1")</f>
        <v>0</v>
      </c>
      <c r="X7" s="99" t="str">
        <f>IF(U7="",IF(W7=0,"No",IF(V7/W7&gt;=0.75,"Yes","No")),"No")</f>
        <v>No</v>
      </c>
      <c r="Y7" s="98" t="str">
        <f>IF(X7=" "," ",IF(X7="No","Yes","No"))</f>
        <v>Yes</v>
      </c>
      <c r="Z7" s="98" t="str">
        <f t="shared" ref="Z7:Z17" si="5">IFERROR(IF(Y7="Yes",IF(AND(OR(R7&gt;AVERAGE(O7:Q7),R7&gt;G7),OR(S7&gt;AVERAGE(O7:Q7),S7&gt;G7),OR(T7&gt;AVERAGE(O7:Q7),T7&gt;G7)),"Yes","No"),"")," ")</f>
        <v xml:space="preserve"> </v>
      </c>
      <c r="AA7" s="98" t="str">
        <f>IF(U7="",IF(AND(X7=" ",OR(Z7=" ",Z7=0))," ",IF(X7="Yes","Compliant",IF(Z7="Yes","Compliant","Not Compliant"))),"Not Compliant")</f>
        <v>Not Compliant</v>
      </c>
      <c r="AB7" s="98" t="s">
        <v>36</v>
      </c>
      <c r="AC7" s="307" t="s">
        <v>228</v>
      </c>
    </row>
    <row r="8" spans="1:72" ht="37.5" customHeight="1" x14ac:dyDescent="0.2">
      <c r="A8" s="600"/>
      <c r="B8" s="585"/>
      <c r="C8" s="188" t="s">
        <v>192</v>
      </c>
      <c r="D8" s="205" t="s">
        <v>193</v>
      </c>
      <c r="E8" s="392" t="s">
        <v>274</v>
      </c>
      <c r="F8" s="181" t="s">
        <v>40</v>
      </c>
      <c r="G8" s="189"/>
      <c r="H8" s="237"/>
      <c r="I8" s="243"/>
      <c r="J8" s="186"/>
      <c r="K8" s="182"/>
      <c r="L8" s="182"/>
      <c r="M8" s="182"/>
      <c r="N8" s="182"/>
      <c r="O8" s="182"/>
      <c r="P8" s="182"/>
      <c r="Q8" s="182"/>
      <c r="R8" s="187"/>
      <c r="S8" s="183"/>
      <c r="T8" s="244"/>
      <c r="U8" s="309"/>
      <c r="V8" s="98">
        <f t="shared" si="0"/>
        <v>0</v>
      </c>
      <c r="W8" s="98">
        <f t="shared" si="1"/>
        <v>0</v>
      </c>
      <c r="X8" s="99" t="str">
        <f t="shared" si="2"/>
        <v>No</v>
      </c>
      <c r="Y8" s="98" t="str">
        <f t="shared" si="3"/>
        <v>Yes</v>
      </c>
      <c r="Z8" s="98" t="str">
        <f>IFERROR(IF(Y8="Yes",IF(AND(OR((R8)&gt;AVERAGE(O8:Q8),(R8)&gt;G8),OR((S8)&gt;AVERAGE(O8:Q8),(S8)&gt;G8),OR((T8)&gt;AVERAGE(O8:Q8),(T8)&gt;G8)),"Yes","No"),"")," ")</f>
        <v xml:space="preserve"> </v>
      </c>
      <c r="AA8" s="98" t="str">
        <f t="shared" si="4"/>
        <v>Not Compliant</v>
      </c>
      <c r="AB8" s="98" t="s">
        <v>36</v>
      </c>
      <c r="AC8" s="307" t="s">
        <v>228</v>
      </c>
    </row>
    <row r="9" spans="1:72" ht="27.95" customHeight="1" x14ac:dyDescent="0.2">
      <c r="A9" s="600"/>
      <c r="B9" s="585"/>
      <c r="C9" s="369" t="s">
        <v>239</v>
      </c>
      <c r="D9" s="370" t="s">
        <v>240</v>
      </c>
      <c r="E9" s="370"/>
      <c r="F9" s="181"/>
      <c r="G9" s="189"/>
      <c r="H9" s="237"/>
      <c r="I9" s="243"/>
      <c r="J9" s="186"/>
      <c r="K9" s="182"/>
      <c r="L9" s="182"/>
      <c r="M9" s="182"/>
      <c r="N9" s="182"/>
      <c r="O9" s="182"/>
      <c r="P9" s="182"/>
      <c r="Q9" s="182"/>
      <c r="R9" s="187"/>
      <c r="S9" s="183"/>
      <c r="T9" s="244"/>
      <c r="U9" s="309"/>
      <c r="V9" s="98"/>
      <c r="W9" s="98"/>
      <c r="X9" s="99"/>
      <c r="Y9" s="98"/>
      <c r="Z9" s="98" t="str">
        <f t="shared" si="5"/>
        <v/>
      </c>
      <c r="AA9" s="98"/>
      <c r="AB9" s="98"/>
      <c r="AC9" s="307"/>
    </row>
    <row r="10" spans="1:72" ht="37.5" customHeight="1" x14ac:dyDescent="0.2">
      <c r="A10" s="600"/>
      <c r="B10" s="585"/>
      <c r="C10" s="188" t="s">
        <v>59</v>
      </c>
      <c r="D10" s="205" t="s">
        <v>151</v>
      </c>
      <c r="E10" s="392" t="s">
        <v>276</v>
      </c>
      <c r="F10" s="181" t="s">
        <v>40</v>
      </c>
      <c r="G10" s="189"/>
      <c r="H10" s="234"/>
      <c r="I10" s="245"/>
      <c r="J10" s="182"/>
      <c r="K10" s="182"/>
      <c r="L10" s="182"/>
      <c r="M10" s="182"/>
      <c r="N10" s="182"/>
      <c r="O10" s="182"/>
      <c r="P10" s="182"/>
      <c r="Q10" s="182"/>
      <c r="R10" s="182"/>
      <c r="S10" s="182"/>
      <c r="T10" s="237"/>
      <c r="U10" s="243"/>
      <c r="V10" s="98">
        <f t="shared" si="0"/>
        <v>0</v>
      </c>
      <c r="W10" s="98">
        <f t="shared" si="1"/>
        <v>0</v>
      </c>
      <c r="X10" s="99" t="str">
        <f t="shared" si="2"/>
        <v>No</v>
      </c>
      <c r="Y10" s="98" t="str">
        <f t="shared" si="3"/>
        <v>Yes</v>
      </c>
      <c r="Z10" s="98" t="str">
        <f>IFERROR(IF(Y10="Yes",IF(AND(OR((R10)&gt;AVERAGE(O10:Q10),(R10)&gt;G10),OR((S10)&gt;AVERAGE(O10:Q10),(S10)&gt;G10),OR((T10)&gt;AVERAGE(O10:Q10),(T10)&gt;G10)),"Yes","No"),"")," ")</f>
        <v xml:space="preserve"> </v>
      </c>
      <c r="AA10" s="98" t="str">
        <f t="shared" si="4"/>
        <v>Not Compliant</v>
      </c>
      <c r="AB10" s="98" t="s">
        <v>36</v>
      </c>
      <c r="AC10" s="307" t="s">
        <v>228</v>
      </c>
    </row>
    <row r="11" spans="1:72" ht="27.95" customHeight="1" x14ac:dyDescent="0.2">
      <c r="A11" s="600"/>
      <c r="B11" s="585"/>
      <c r="C11" s="369" t="s">
        <v>239</v>
      </c>
      <c r="D11" s="370" t="s">
        <v>242</v>
      </c>
      <c r="E11" s="370"/>
      <c r="F11" s="181"/>
      <c r="G11" s="189"/>
      <c r="H11" s="234"/>
      <c r="I11" s="245"/>
      <c r="J11" s="182"/>
      <c r="K11" s="182"/>
      <c r="L11" s="182"/>
      <c r="M11" s="182"/>
      <c r="N11" s="182"/>
      <c r="O11" s="182"/>
      <c r="P11" s="182"/>
      <c r="Q11" s="182"/>
      <c r="R11" s="182"/>
      <c r="S11" s="182"/>
      <c r="T11" s="237"/>
      <c r="U11" s="243"/>
      <c r="V11" s="98"/>
      <c r="W11" s="98"/>
      <c r="X11" s="99"/>
      <c r="Y11" s="98"/>
      <c r="Z11" s="98" t="str">
        <f t="shared" si="5"/>
        <v/>
      </c>
      <c r="AA11" s="98"/>
      <c r="AB11" s="98"/>
      <c r="AC11" s="307"/>
    </row>
    <row r="12" spans="1:72" ht="37.5" customHeight="1" x14ac:dyDescent="0.2">
      <c r="A12" s="600"/>
      <c r="B12" s="585"/>
      <c r="C12" s="100" t="s">
        <v>60</v>
      </c>
      <c r="D12" s="205" t="s">
        <v>152</v>
      </c>
      <c r="E12" s="392" t="s">
        <v>279</v>
      </c>
      <c r="F12" s="181" t="s">
        <v>40</v>
      </c>
      <c r="G12" s="189"/>
      <c r="H12" s="234"/>
      <c r="I12" s="245"/>
      <c r="J12" s="182"/>
      <c r="K12" s="182"/>
      <c r="L12" s="182"/>
      <c r="M12" s="182"/>
      <c r="N12" s="182"/>
      <c r="O12" s="182"/>
      <c r="P12" s="182"/>
      <c r="Q12" s="182"/>
      <c r="R12" s="182"/>
      <c r="S12" s="182"/>
      <c r="T12" s="237"/>
      <c r="U12" s="243"/>
      <c r="V12" s="98">
        <f t="shared" si="0"/>
        <v>0</v>
      </c>
      <c r="W12" s="98">
        <f t="shared" si="1"/>
        <v>0</v>
      </c>
      <c r="X12" s="99" t="str">
        <f t="shared" si="2"/>
        <v>No</v>
      </c>
      <c r="Y12" s="98" t="str">
        <f t="shared" si="3"/>
        <v>Yes</v>
      </c>
      <c r="Z12" s="98" t="str">
        <f>IFERROR(IF(Y12="Yes",IF(AND(OR((R12)&gt;AVERAGE(O12:Q12),(R12)&gt;G12),OR((S12)&gt;AVERAGE(O12:Q12),(S12)&gt;G12),OR((T12)&gt;AVERAGE(O12:Q12),(T12)&gt;G12)),"Yes","No"),"")," ")</f>
        <v xml:space="preserve"> </v>
      </c>
      <c r="AA12" s="98" t="str">
        <f t="shared" si="4"/>
        <v>Not Compliant</v>
      </c>
      <c r="AB12" s="98" t="s">
        <v>36</v>
      </c>
      <c r="AC12" s="307" t="s">
        <v>228</v>
      </c>
    </row>
    <row r="13" spans="1:72" ht="27.95" customHeight="1" x14ac:dyDescent="0.2">
      <c r="A13" s="600"/>
      <c r="B13" s="585"/>
      <c r="C13" s="369" t="s">
        <v>239</v>
      </c>
      <c r="D13" s="370" t="s">
        <v>241</v>
      </c>
      <c r="E13" s="370"/>
      <c r="F13" s="181"/>
      <c r="G13" s="189"/>
      <c r="H13" s="234"/>
      <c r="I13" s="245"/>
      <c r="J13" s="182"/>
      <c r="K13" s="182"/>
      <c r="L13" s="182"/>
      <c r="M13" s="182"/>
      <c r="N13" s="182"/>
      <c r="O13" s="182"/>
      <c r="P13" s="182"/>
      <c r="Q13" s="182"/>
      <c r="R13" s="182"/>
      <c r="S13" s="182"/>
      <c r="T13" s="237"/>
      <c r="U13" s="243"/>
      <c r="V13" s="98"/>
      <c r="W13" s="98"/>
      <c r="X13" s="99"/>
      <c r="Y13" s="98"/>
      <c r="Z13" s="98" t="str">
        <f t="shared" si="5"/>
        <v/>
      </c>
      <c r="AA13" s="98"/>
      <c r="AB13" s="98"/>
      <c r="AC13" s="307"/>
    </row>
    <row r="14" spans="1:72" ht="72.75" customHeight="1" x14ac:dyDescent="0.2">
      <c r="A14" s="600"/>
      <c r="B14" s="585"/>
      <c r="C14" s="188" t="s">
        <v>22</v>
      </c>
      <c r="D14" s="205" t="s">
        <v>175</v>
      </c>
      <c r="E14" s="392" t="s">
        <v>280</v>
      </c>
      <c r="F14" s="181" t="s">
        <v>40</v>
      </c>
      <c r="G14" s="189"/>
      <c r="H14" s="234"/>
      <c r="I14" s="245"/>
      <c r="J14" s="182"/>
      <c r="K14" s="182"/>
      <c r="L14" s="182"/>
      <c r="M14" s="182"/>
      <c r="N14" s="182"/>
      <c r="O14" s="182"/>
      <c r="P14" s="182"/>
      <c r="Q14" s="182"/>
      <c r="R14" s="182"/>
      <c r="S14" s="182"/>
      <c r="T14" s="237"/>
      <c r="U14" s="243"/>
      <c r="V14" s="98">
        <f t="shared" si="0"/>
        <v>0</v>
      </c>
      <c r="W14" s="98">
        <f t="shared" si="1"/>
        <v>0</v>
      </c>
      <c r="X14" s="99" t="str">
        <f t="shared" si="2"/>
        <v>No</v>
      </c>
      <c r="Y14" s="98" t="str">
        <f t="shared" si="3"/>
        <v>Yes</v>
      </c>
      <c r="Z14" s="98" t="str">
        <f t="shared" si="5"/>
        <v xml:space="preserve"> </v>
      </c>
      <c r="AA14" s="98" t="str">
        <f t="shared" si="4"/>
        <v>Not Compliant</v>
      </c>
      <c r="AB14" s="98" t="s">
        <v>36</v>
      </c>
      <c r="AC14" s="307" t="s">
        <v>228</v>
      </c>
    </row>
    <row r="15" spans="1:72" ht="78" customHeight="1" x14ac:dyDescent="0.2">
      <c r="A15" s="600"/>
      <c r="B15" s="585"/>
      <c r="C15" s="188" t="s">
        <v>153</v>
      </c>
      <c r="D15" s="205" t="s">
        <v>176</v>
      </c>
      <c r="E15" s="205"/>
      <c r="F15" s="181" t="s">
        <v>40</v>
      </c>
      <c r="G15" s="189"/>
      <c r="H15" s="234"/>
      <c r="I15" s="245"/>
      <c r="J15" s="182"/>
      <c r="K15" s="182"/>
      <c r="L15" s="182"/>
      <c r="M15" s="182"/>
      <c r="N15" s="182"/>
      <c r="O15" s="182"/>
      <c r="P15" s="182"/>
      <c r="Q15" s="182"/>
      <c r="R15" s="182"/>
      <c r="S15" s="182"/>
      <c r="T15" s="237"/>
      <c r="U15" s="243"/>
      <c r="V15" s="98">
        <f t="shared" si="0"/>
        <v>0</v>
      </c>
      <c r="W15" s="98">
        <f t="shared" si="1"/>
        <v>0</v>
      </c>
      <c r="X15" s="99" t="str">
        <f t="shared" si="2"/>
        <v>No</v>
      </c>
      <c r="Y15" s="98" t="str">
        <f t="shared" si="3"/>
        <v>Yes</v>
      </c>
      <c r="Z15" s="98" t="str">
        <f t="shared" si="5"/>
        <v xml:space="preserve"> </v>
      </c>
      <c r="AA15" s="98" t="str">
        <f t="shared" si="4"/>
        <v>Not Compliant</v>
      </c>
      <c r="AB15" s="98" t="s">
        <v>36</v>
      </c>
      <c r="AC15" s="307" t="s">
        <v>229</v>
      </c>
    </row>
    <row r="16" spans="1:72" ht="37.5" customHeight="1" x14ac:dyDescent="0.2">
      <c r="A16" s="600"/>
      <c r="B16" s="585"/>
      <c r="C16" s="180" t="s">
        <v>6</v>
      </c>
      <c r="D16" s="313" t="s">
        <v>21</v>
      </c>
      <c r="E16" s="407" t="s">
        <v>345</v>
      </c>
      <c r="F16" s="181"/>
      <c r="G16" s="181"/>
      <c r="H16" s="233"/>
      <c r="I16" s="515">
        <v>231398</v>
      </c>
      <c r="J16" s="516">
        <v>184656</v>
      </c>
      <c r="K16" s="516">
        <v>202626</v>
      </c>
      <c r="L16" s="516">
        <v>189138</v>
      </c>
      <c r="M16" s="516">
        <v>180918</v>
      </c>
      <c r="N16" s="516">
        <v>167766</v>
      </c>
      <c r="O16" s="190"/>
      <c r="P16" s="190"/>
      <c r="Q16" s="190"/>
      <c r="R16" s="191"/>
      <c r="S16" s="192"/>
      <c r="T16" s="247"/>
      <c r="U16" s="310"/>
      <c r="V16" s="193"/>
      <c r="W16" s="193"/>
      <c r="X16" s="193"/>
      <c r="Y16" s="193"/>
      <c r="Z16" s="193" t="str">
        <f t="shared" si="5"/>
        <v/>
      </c>
      <c r="AA16" s="193"/>
      <c r="AB16" s="193"/>
      <c r="AC16" s="308"/>
    </row>
    <row r="17" spans="1:29" ht="37.5" customHeight="1" x14ac:dyDescent="0.2">
      <c r="A17" s="600"/>
      <c r="B17" s="585"/>
      <c r="C17" s="180" t="s">
        <v>179</v>
      </c>
      <c r="D17" s="205" t="s">
        <v>61</v>
      </c>
      <c r="E17" s="392" t="s">
        <v>285</v>
      </c>
      <c r="F17" s="181" t="s">
        <v>40</v>
      </c>
      <c r="G17" s="181"/>
      <c r="H17" s="233"/>
      <c r="I17" s="520">
        <v>0.91420000000000001</v>
      </c>
      <c r="J17" s="521">
        <v>0.88770000000000004</v>
      </c>
      <c r="K17" s="521">
        <v>0.85760000000000003</v>
      </c>
      <c r="L17" s="521">
        <v>0.87890000000000001</v>
      </c>
      <c r="M17" s="521">
        <v>0.8347</v>
      </c>
      <c r="N17" s="521">
        <v>0.87150000000000005</v>
      </c>
      <c r="O17" s="190"/>
      <c r="P17" s="190"/>
      <c r="Q17" s="190"/>
      <c r="R17" s="191"/>
      <c r="S17" s="192"/>
      <c r="T17" s="247"/>
      <c r="U17" s="310"/>
      <c r="V17" s="98">
        <f t="shared" ref="V17:V33" si="6">COUNTIF(I17:T17,F17&amp;G17)</f>
        <v>0</v>
      </c>
      <c r="W17" s="98">
        <f t="shared" ref="W17:W33" si="7">COUNTIF(I17:T17,"&gt;=-1")</f>
        <v>6</v>
      </c>
      <c r="X17" s="99" t="str">
        <f t="shared" si="2"/>
        <v>No</v>
      </c>
      <c r="Y17" s="98" t="str">
        <f t="shared" si="3"/>
        <v>Yes</v>
      </c>
      <c r="Z17" s="98" t="str">
        <f t="shared" si="5"/>
        <v xml:space="preserve"> </v>
      </c>
      <c r="AA17" s="98" t="str">
        <f t="shared" si="4"/>
        <v>Not Compliant</v>
      </c>
      <c r="AB17" s="98" t="s">
        <v>36</v>
      </c>
      <c r="AC17" s="307" t="s">
        <v>233</v>
      </c>
    </row>
    <row r="18" spans="1:29" ht="37.5" customHeight="1" x14ac:dyDescent="0.2">
      <c r="A18" s="600"/>
      <c r="B18" s="585"/>
      <c r="C18" s="408" t="s">
        <v>347</v>
      </c>
      <c r="D18" s="205" t="s">
        <v>154</v>
      </c>
      <c r="E18" s="392" t="s">
        <v>288</v>
      </c>
      <c r="F18" s="181" t="s">
        <v>41</v>
      </c>
      <c r="G18" s="181"/>
      <c r="H18" s="233"/>
      <c r="I18" s="515">
        <v>116.83</v>
      </c>
      <c r="J18" s="516">
        <v>111.64</v>
      </c>
      <c r="K18" s="516">
        <v>110.11</v>
      </c>
      <c r="L18" s="516">
        <v>115.96</v>
      </c>
      <c r="M18" s="516">
        <v>114.6</v>
      </c>
      <c r="N18" s="516">
        <v>119.2</v>
      </c>
      <c r="O18" s="190"/>
      <c r="P18" s="190"/>
      <c r="Q18" s="190"/>
      <c r="R18" s="191"/>
      <c r="S18" s="192"/>
      <c r="T18" s="247"/>
      <c r="U18" s="310"/>
      <c r="V18" s="98">
        <f t="shared" si="6"/>
        <v>0</v>
      </c>
      <c r="W18" s="98">
        <f t="shared" si="7"/>
        <v>6</v>
      </c>
      <c r="X18" s="99" t="str">
        <f t="shared" si="2"/>
        <v>No</v>
      </c>
      <c r="Y18" s="98" t="str">
        <f t="shared" si="3"/>
        <v>Yes</v>
      </c>
      <c r="Z18" s="98" t="str">
        <f>IFERROR(IF(Y18="Yes",IF(AND(OR(R18&lt;AVERAGE(O18:Q18),R18&lt;G18),OR(S18&lt;AVERAGE(O18:Q18),S18&lt;G18),OR(T18&lt;AVERAGE(O18:Q18),T18&lt;G18)),"Yes","No"),"")," ")</f>
        <v xml:space="preserve"> </v>
      </c>
      <c r="AA18" s="98" t="str">
        <f t="shared" si="4"/>
        <v>Not Compliant</v>
      </c>
      <c r="AB18" s="98" t="s">
        <v>36</v>
      </c>
      <c r="AC18" s="307" t="s">
        <v>233</v>
      </c>
    </row>
    <row r="19" spans="1:29" ht="37.5" customHeight="1" x14ac:dyDescent="0.2">
      <c r="A19" s="600"/>
      <c r="B19" s="585"/>
      <c r="C19" s="100" t="s">
        <v>13</v>
      </c>
      <c r="D19" s="205" t="s">
        <v>56</v>
      </c>
      <c r="E19" s="392" t="s">
        <v>289</v>
      </c>
      <c r="F19" s="181" t="s">
        <v>40</v>
      </c>
      <c r="G19" s="194">
        <v>0.85</v>
      </c>
      <c r="H19" s="238"/>
      <c r="I19" s="522">
        <v>0.83320000000000005</v>
      </c>
      <c r="J19" s="523">
        <v>0.85419999999999996</v>
      </c>
      <c r="K19" s="523">
        <v>0.85160000000000002</v>
      </c>
      <c r="L19" s="523">
        <v>0.84240000000000004</v>
      </c>
      <c r="M19" s="523">
        <v>0.81559999999999999</v>
      </c>
      <c r="N19" s="523">
        <v>0.83699999999999997</v>
      </c>
      <c r="O19" s="195"/>
      <c r="P19" s="195"/>
      <c r="Q19" s="195"/>
      <c r="R19" s="187"/>
      <c r="S19" s="183"/>
      <c r="T19" s="244"/>
      <c r="U19" s="309"/>
      <c r="V19" s="98">
        <f t="shared" si="6"/>
        <v>2</v>
      </c>
      <c r="W19" s="98">
        <f t="shared" si="7"/>
        <v>6</v>
      </c>
      <c r="X19" s="99" t="str">
        <f t="shared" si="2"/>
        <v>No</v>
      </c>
      <c r="Y19" s="98" t="str">
        <f t="shared" si="3"/>
        <v>Yes</v>
      </c>
      <c r="Z19" s="98" t="str">
        <f>IFERROR(IF(Y19="Yes",IF(AND(OR(R19&gt;AVERAGE(O19:Q19),R19&gt;G19),OR(S19&gt;AVERAGE(O19:Q19),S19&gt;G19),OR(T19&gt;AVERAGE(O19:Q19),T19&gt;G19)),"Yes","No"),"")," ")</f>
        <v xml:space="preserve"> </v>
      </c>
      <c r="AA19" s="98" t="str">
        <f t="shared" si="4"/>
        <v>Not Compliant</v>
      </c>
      <c r="AB19" s="98" t="s">
        <v>36</v>
      </c>
      <c r="AC19" s="311" t="s">
        <v>233</v>
      </c>
    </row>
    <row r="20" spans="1:29" ht="37.5" customHeight="1" x14ac:dyDescent="0.2">
      <c r="A20" s="600"/>
      <c r="B20" s="584" t="s">
        <v>349</v>
      </c>
      <c r="C20" s="207" t="s">
        <v>4</v>
      </c>
      <c r="D20" s="312" t="s">
        <v>156</v>
      </c>
      <c r="E20" s="312"/>
      <c r="F20" s="209" t="s">
        <v>40</v>
      </c>
      <c r="G20" s="128"/>
      <c r="H20" s="220"/>
      <c r="I20" s="249"/>
      <c r="J20" s="250"/>
      <c r="K20" s="250"/>
      <c r="L20" s="250"/>
      <c r="M20" s="250"/>
      <c r="N20" s="250"/>
      <c r="O20" s="209"/>
      <c r="P20" s="209"/>
      <c r="Q20" s="209"/>
      <c r="R20" s="251"/>
      <c r="S20" s="252"/>
      <c r="T20" s="253"/>
      <c r="U20" s="302"/>
      <c r="V20" s="106">
        <f t="shared" si="6"/>
        <v>0</v>
      </c>
      <c r="W20" s="106">
        <f t="shared" si="7"/>
        <v>0</v>
      </c>
      <c r="X20" s="107" t="str">
        <f t="shared" si="2"/>
        <v>No</v>
      </c>
      <c r="Y20" s="106" t="str">
        <f t="shared" si="3"/>
        <v>Yes</v>
      </c>
      <c r="Z20" s="106" t="str">
        <f>IFERROR(IF(Y20="Yes",IF(AND(OR(R20&gt;AVERAGE(O20:Q20),R20&gt;G20),OR(S20&gt;AVERAGE(O20:Q20),S20&gt;G20),OR(T20&gt;AVERAGE(O20:Q20),T20&gt;G20)),"Yes","No"),"")," ")</f>
        <v xml:space="preserve"> </v>
      </c>
      <c r="AA20" s="106" t="str">
        <f t="shared" si="4"/>
        <v>Not Compliant</v>
      </c>
      <c r="AB20" s="299" t="s">
        <v>36</v>
      </c>
      <c r="AC20" s="344" t="s">
        <v>227</v>
      </c>
    </row>
    <row r="21" spans="1:29" ht="38.25" x14ac:dyDescent="0.2">
      <c r="A21" s="600"/>
      <c r="B21" s="585"/>
      <c r="C21" s="180" t="s">
        <v>8</v>
      </c>
      <c r="D21" s="205" t="s">
        <v>157</v>
      </c>
      <c r="E21" s="205"/>
      <c r="F21" s="181" t="s">
        <v>41</v>
      </c>
      <c r="G21" s="94"/>
      <c r="H21" s="233"/>
      <c r="I21" s="254"/>
      <c r="J21" s="196"/>
      <c r="K21" s="196"/>
      <c r="L21" s="196"/>
      <c r="M21" s="196"/>
      <c r="N21" s="196"/>
      <c r="O21" s="181"/>
      <c r="P21" s="181"/>
      <c r="Q21" s="181"/>
      <c r="R21" s="197"/>
      <c r="S21" s="198"/>
      <c r="T21" s="255"/>
      <c r="U21" s="305"/>
      <c r="V21" s="98">
        <f t="shared" si="6"/>
        <v>0</v>
      </c>
      <c r="W21" s="98">
        <f t="shared" si="7"/>
        <v>0</v>
      </c>
      <c r="X21" s="99" t="str">
        <f t="shared" si="2"/>
        <v>No</v>
      </c>
      <c r="Y21" s="98" t="str">
        <f t="shared" si="3"/>
        <v>Yes</v>
      </c>
      <c r="Z21" s="98" t="str">
        <f>IFERROR(IF(Y21="Yes",IF(AND(OR(R21&lt;AVERAGE(O21:Q21),R21&lt;G21),OR(S21&lt;AVERAGE(O21:Q21),S21&lt;G21),OR(T21&lt;AVERAGE(O21:Q21),T21&lt;G21)),"Yes","No"),"")," ")</f>
        <v xml:space="preserve"> </v>
      </c>
      <c r="AA21" s="98" t="str">
        <f t="shared" si="4"/>
        <v>Not Compliant</v>
      </c>
      <c r="AB21" s="184" t="s">
        <v>36</v>
      </c>
      <c r="AC21" s="307" t="s">
        <v>227</v>
      </c>
    </row>
    <row r="22" spans="1:29" ht="37.5" customHeight="1" x14ac:dyDescent="0.2">
      <c r="A22" s="600"/>
      <c r="B22" s="585"/>
      <c r="C22" s="185" t="s">
        <v>159</v>
      </c>
      <c r="D22" s="205" t="s">
        <v>182</v>
      </c>
      <c r="E22" s="205"/>
      <c r="F22" s="181" t="s">
        <v>41</v>
      </c>
      <c r="G22" s="182"/>
      <c r="H22" s="237"/>
      <c r="I22" s="243"/>
      <c r="J22" s="186"/>
      <c r="K22" s="182"/>
      <c r="L22" s="182"/>
      <c r="M22" s="182"/>
      <c r="N22" s="182"/>
      <c r="O22" s="182"/>
      <c r="P22" s="182"/>
      <c r="Q22" s="182"/>
      <c r="R22" s="187"/>
      <c r="S22" s="183"/>
      <c r="T22" s="244"/>
      <c r="U22" s="309"/>
      <c r="V22" s="98">
        <f t="shared" si="6"/>
        <v>0</v>
      </c>
      <c r="W22" s="98">
        <f t="shared" si="7"/>
        <v>0</v>
      </c>
      <c r="X22" s="99" t="str">
        <f t="shared" si="2"/>
        <v>No</v>
      </c>
      <c r="Y22" s="98" t="str">
        <f t="shared" si="3"/>
        <v>Yes</v>
      </c>
      <c r="Z22" s="98" t="str">
        <f>IFERROR(IF(Y22="Yes",IF(AND(OR(R22&lt;AVERAGE(O22:Q22),R22&lt;G22),OR(S22&lt;AVERAGE(O22:Q22),S22&lt;G22),OR(T22&lt;AVERAGE(O22:Q22),T22&lt;G22)),"Yes","No"),"")," ")</f>
        <v xml:space="preserve"> </v>
      </c>
      <c r="AA22" s="98" t="str">
        <f t="shared" si="4"/>
        <v>Not Compliant</v>
      </c>
      <c r="AB22" s="98" t="s">
        <v>36</v>
      </c>
      <c r="AC22" s="307" t="s">
        <v>227</v>
      </c>
    </row>
    <row r="23" spans="1:29" ht="37.5" customHeight="1" x14ac:dyDescent="0.2">
      <c r="A23" s="600"/>
      <c r="B23" s="585"/>
      <c r="C23" s="185" t="s">
        <v>183</v>
      </c>
      <c r="D23" s="205" t="s">
        <v>184</v>
      </c>
      <c r="E23" s="205"/>
      <c r="F23" s="181" t="s">
        <v>40</v>
      </c>
      <c r="G23" s="182">
        <v>2.0000000000000001E-4</v>
      </c>
      <c r="H23" s="237"/>
      <c r="I23" s="628">
        <v>1.6740712124138819E-4</v>
      </c>
      <c r="J23" s="629">
        <v>3.4009858068719076E-4</v>
      </c>
      <c r="K23" s="630">
        <v>5.7010973629475852E-4</v>
      </c>
      <c r="L23" s="630">
        <v>2.0445314680915479E-4</v>
      </c>
      <c r="M23" s="630">
        <v>2.2384509919135958E-4</v>
      </c>
      <c r="N23" s="630">
        <v>1.9937586685159502E-4</v>
      </c>
      <c r="O23" s="182"/>
      <c r="P23" s="182"/>
      <c r="Q23" s="182"/>
      <c r="R23" s="187"/>
      <c r="S23" s="183"/>
      <c r="T23" s="244"/>
      <c r="U23" s="309"/>
      <c r="V23" s="98">
        <f t="shared" si="6"/>
        <v>4</v>
      </c>
      <c r="W23" s="98">
        <f t="shared" si="7"/>
        <v>6</v>
      </c>
      <c r="X23" s="99" t="str">
        <f t="shared" si="2"/>
        <v>No</v>
      </c>
      <c r="Y23" s="98" t="str">
        <f t="shared" si="3"/>
        <v>Yes</v>
      </c>
      <c r="Z23" s="98" t="str">
        <f t="shared" ref="Z23:Z34" si="8">IFERROR(IF(Y23="Yes",IF(AND(OR(R23&gt;AVERAGE(O23:Q23),R23&gt;G23),OR(S23&gt;AVERAGE(O23:Q23),S23&gt;G23),OR(T23&gt;AVERAGE(O23:Q23),T23&gt;G23)),"Yes","No"),"")," ")</f>
        <v xml:space="preserve"> </v>
      </c>
      <c r="AA23" s="98" t="str">
        <f t="shared" si="4"/>
        <v>Not Compliant</v>
      </c>
      <c r="AB23" s="98" t="s">
        <v>36</v>
      </c>
      <c r="AC23" s="307" t="s">
        <v>228</v>
      </c>
    </row>
    <row r="24" spans="1:29" ht="37.5" customHeight="1" x14ac:dyDescent="0.2">
      <c r="A24" s="600"/>
      <c r="B24" s="585"/>
      <c r="C24" s="188" t="s">
        <v>192</v>
      </c>
      <c r="D24" s="205" t="s">
        <v>193</v>
      </c>
      <c r="E24" s="205"/>
      <c r="F24" s="181" t="s">
        <v>40</v>
      </c>
      <c r="G24" s="95">
        <v>0.95</v>
      </c>
      <c r="H24" s="233"/>
      <c r="I24" s="631">
        <v>0.97590909090909084</v>
      </c>
      <c r="J24" s="632">
        <v>0.94379999999999997</v>
      </c>
      <c r="K24" s="632">
        <v>0.95560975609756116</v>
      </c>
      <c r="L24" s="632">
        <v>0.9587</v>
      </c>
      <c r="M24" s="632">
        <v>0.998571428571429</v>
      </c>
      <c r="N24" s="632">
        <v>0.98564102564102596</v>
      </c>
      <c r="O24" s="181"/>
      <c r="P24" s="181"/>
      <c r="Q24" s="181"/>
      <c r="R24" s="197"/>
      <c r="S24" s="198"/>
      <c r="T24" s="255"/>
      <c r="U24" s="305"/>
      <c r="V24" s="98">
        <f t="shared" si="6"/>
        <v>5</v>
      </c>
      <c r="W24" s="98">
        <f t="shared" si="7"/>
        <v>6</v>
      </c>
      <c r="X24" s="99" t="str">
        <f t="shared" si="2"/>
        <v>Yes</v>
      </c>
      <c r="Y24" s="98" t="str">
        <f t="shared" si="3"/>
        <v>No</v>
      </c>
      <c r="Z24" s="98" t="str">
        <f>IFERROR(IF(Y24="Yes",IF(AND(OR((R24)&gt;AVERAGE(O24:Q24),(R24)&gt;G24),OR((S24)&gt;AVERAGE(O24:Q24),(S24)&gt;G24),OR((T24)&gt;AVERAGE(O24:Q24),(T24)&gt;G24)),"Yes","No"),"")," ")</f>
        <v/>
      </c>
      <c r="AA24" s="98" t="str">
        <f t="shared" si="4"/>
        <v>Compliant</v>
      </c>
      <c r="AB24" s="184" t="s">
        <v>36</v>
      </c>
      <c r="AC24" s="307" t="s">
        <v>228</v>
      </c>
    </row>
    <row r="25" spans="1:29" ht="27.95" customHeight="1" x14ac:dyDescent="0.2">
      <c r="A25" s="600"/>
      <c r="B25" s="585"/>
      <c r="C25" s="369" t="s">
        <v>239</v>
      </c>
      <c r="D25" s="370" t="s">
        <v>240</v>
      </c>
      <c r="E25" s="370"/>
      <c r="F25" s="181"/>
      <c r="G25" s="94"/>
      <c r="H25" s="233"/>
      <c r="I25" s="254"/>
      <c r="J25" s="196"/>
      <c r="K25" s="196"/>
      <c r="L25" s="196"/>
      <c r="M25" s="196"/>
      <c r="N25" s="196"/>
      <c r="O25" s="181"/>
      <c r="P25" s="181"/>
      <c r="Q25" s="181"/>
      <c r="R25" s="197"/>
      <c r="S25" s="198"/>
      <c r="T25" s="255"/>
      <c r="U25" s="305"/>
      <c r="V25" s="98"/>
      <c r="W25" s="98"/>
      <c r="X25" s="99"/>
      <c r="Y25" s="98"/>
      <c r="Z25" s="98" t="str">
        <f t="shared" si="8"/>
        <v/>
      </c>
      <c r="AA25" s="98"/>
      <c r="AB25" s="184"/>
      <c r="AC25" s="307"/>
    </row>
    <row r="26" spans="1:29" ht="37.5" customHeight="1" x14ac:dyDescent="0.2">
      <c r="A26" s="600"/>
      <c r="B26" s="585"/>
      <c r="C26" s="188" t="s">
        <v>59</v>
      </c>
      <c r="D26" s="205" t="s">
        <v>151</v>
      </c>
      <c r="E26" s="205"/>
      <c r="F26" s="181" t="s">
        <v>40</v>
      </c>
      <c r="G26" s="95">
        <v>0.95</v>
      </c>
      <c r="H26" s="233"/>
      <c r="I26" s="631">
        <v>0.96500000000000019</v>
      </c>
      <c r="J26" s="632">
        <v>0.97050000000000003</v>
      </c>
      <c r="K26" s="632">
        <v>0.96292682926829243</v>
      </c>
      <c r="L26" s="632">
        <v>0.92879999999999996</v>
      </c>
      <c r="M26" s="632">
        <v>0.99510204081632703</v>
      </c>
      <c r="N26" s="632">
        <v>0.96153846153846201</v>
      </c>
      <c r="O26" s="181"/>
      <c r="P26" s="181"/>
      <c r="Q26" s="181"/>
      <c r="R26" s="197"/>
      <c r="S26" s="198"/>
      <c r="T26" s="255"/>
      <c r="U26" s="305"/>
      <c r="V26" s="98">
        <f t="shared" si="6"/>
        <v>5</v>
      </c>
      <c r="W26" s="98">
        <f t="shared" si="7"/>
        <v>6</v>
      </c>
      <c r="X26" s="99" t="str">
        <f t="shared" si="2"/>
        <v>Yes</v>
      </c>
      <c r="Y26" s="98" t="str">
        <f t="shared" si="3"/>
        <v>No</v>
      </c>
      <c r="Z26" s="98" t="str">
        <f>IFERROR(IF(Y26="Yes",IF(AND(OR((R26)&gt;AVERAGE(O26:Q26),(R26)&gt;G26),OR((S26)&gt;AVERAGE(O26:Q26),(S26)&gt;G26),OR((T26)&gt;AVERAGE(O26:Q26),(T26)&gt;G26)),"Yes","No"),"")," ")</f>
        <v/>
      </c>
      <c r="AA26" s="98" t="str">
        <f t="shared" si="4"/>
        <v>Compliant</v>
      </c>
      <c r="AB26" s="184" t="s">
        <v>36</v>
      </c>
      <c r="AC26" s="307" t="s">
        <v>228</v>
      </c>
    </row>
    <row r="27" spans="1:29" ht="27.95" customHeight="1" x14ac:dyDescent="0.2">
      <c r="A27" s="600"/>
      <c r="B27" s="585"/>
      <c r="C27" s="369" t="s">
        <v>239</v>
      </c>
      <c r="D27" s="370" t="s">
        <v>242</v>
      </c>
      <c r="E27" s="370"/>
      <c r="F27" s="181"/>
      <c r="G27" s="94"/>
      <c r="H27" s="233"/>
      <c r="I27" s="254"/>
      <c r="J27" s="196"/>
      <c r="K27" s="196"/>
      <c r="L27" s="196"/>
      <c r="M27" s="196"/>
      <c r="N27" s="196"/>
      <c r="O27" s="181"/>
      <c r="P27" s="181"/>
      <c r="Q27" s="181"/>
      <c r="R27" s="197"/>
      <c r="S27" s="198"/>
      <c r="T27" s="255"/>
      <c r="U27" s="305"/>
      <c r="V27" s="98"/>
      <c r="W27" s="98"/>
      <c r="X27" s="99"/>
      <c r="Y27" s="98"/>
      <c r="Z27" s="98" t="str">
        <f t="shared" si="8"/>
        <v/>
      </c>
      <c r="AA27" s="98"/>
      <c r="AB27" s="184"/>
      <c r="AC27" s="307"/>
    </row>
    <row r="28" spans="1:29" ht="37.5" customHeight="1" x14ac:dyDescent="0.2">
      <c r="A28" s="600"/>
      <c r="B28" s="585"/>
      <c r="C28" s="100" t="s">
        <v>60</v>
      </c>
      <c r="D28" s="205" t="s">
        <v>152</v>
      </c>
      <c r="E28" s="205"/>
      <c r="F28" s="181" t="s">
        <v>40</v>
      </c>
      <c r="G28" s="189">
        <v>0.995</v>
      </c>
      <c r="H28" s="234"/>
      <c r="I28" s="245">
        <v>1</v>
      </c>
      <c r="J28" s="182">
        <v>1</v>
      </c>
      <c r="K28" s="182">
        <v>1</v>
      </c>
      <c r="L28" s="182">
        <v>0.98880000000000001</v>
      </c>
      <c r="M28" s="182">
        <v>1</v>
      </c>
      <c r="N28" s="182">
        <v>1</v>
      </c>
      <c r="O28" s="182"/>
      <c r="P28" s="182"/>
      <c r="Q28" s="182"/>
      <c r="R28" s="182"/>
      <c r="S28" s="182"/>
      <c r="T28" s="237"/>
      <c r="U28" s="243"/>
      <c r="V28" s="98">
        <f t="shared" si="6"/>
        <v>5</v>
      </c>
      <c r="W28" s="98">
        <f t="shared" si="7"/>
        <v>6</v>
      </c>
      <c r="X28" s="99" t="str">
        <f t="shared" si="2"/>
        <v>Yes</v>
      </c>
      <c r="Y28" s="98" t="str">
        <f t="shared" si="3"/>
        <v>No</v>
      </c>
      <c r="Z28" s="98" t="str">
        <f>IFERROR(IF(Y28="Yes",IF(AND(OR((R28)&gt;AVERAGE(O28:Q28),(R28)&gt;G28),OR((S28)&gt;AVERAGE(O28:Q28),(S28)&gt;G28),OR((T28)&gt;AVERAGE(O28:Q28),(T28)&gt;G28)),"Yes","No"),"")," ")</f>
        <v/>
      </c>
      <c r="AA28" s="98" t="str">
        <f t="shared" si="4"/>
        <v>Compliant</v>
      </c>
      <c r="AB28" s="98" t="s">
        <v>36</v>
      </c>
      <c r="AC28" s="307" t="s">
        <v>228</v>
      </c>
    </row>
    <row r="29" spans="1:29" ht="27.95" customHeight="1" x14ac:dyDescent="0.2">
      <c r="A29" s="600"/>
      <c r="B29" s="585"/>
      <c r="C29" s="369" t="s">
        <v>239</v>
      </c>
      <c r="D29" s="370" t="s">
        <v>241</v>
      </c>
      <c r="E29" s="370"/>
      <c r="F29" s="181"/>
      <c r="G29" s="189"/>
      <c r="H29" s="234"/>
      <c r="I29" s="245"/>
      <c r="J29" s="182"/>
      <c r="K29" s="182"/>
      <c r="L29" s="182"/>
      <c r="M29" s="182"/>
      <c r="N29" s="182"/>
      <c r="O29" s="182"/>
      <c r="P29" s="182"/>
      <c r="Q29" s="182"/>
      <c r="R29" s="182"/>
      <c r="S29" s="182"/>
      <c r="T29" s="237"/>
      <c r="U29" s="243"/>
      <c r="V29" s="98"/>
      <c r="W29" s="98"/>
      <c r="X29" s="99"/>
      <c r="Y29" s="98"/>
      <c r="Z29" s="98" t="str">
        <f t="shared" si="8"/>
        <v/>
      </c>
      <c r="AA29" s="98"/>
      <c r="AB29" s="98"/>
      <c r="AC29" s="307"/>
    </row>
    <row r="30" spans="1:29" ht="27.95" customHeight="1" x14ac:dyDescent="0.2">
      <c r="A30" s="600"/>
      <c r="B30" s="585"/>
      <c r="C30" s="391" t="s">
        <v>237</v>
      </c>
      <c r="D30" s="392" t="s">
        <v>252</v>
      </c>
      <c r="E30" s="392"/>
      <c r="F30" s="181" t="s">
        <v>41</v>
      </c>
      <c r="G30" s="189"/>
      <c r="H30" s="234"/>
      <c r="I30" s="245"/>
      <c r="J30" s="182"/>
      <c r="K30" s="182"/>
      <c r="L30" s="182"/>
      <c r="M30" s="182"/>
      <c r="N30" s="182"/>
      <c r="O30" s="182"/>
      <c r="P30" s="182"/>
      <c r="Q30" s="182"/>
      <c r="R30" s="182"/>
      <c r="S30" s="182"/>
      <c r="T30" s="237"/>
      <c r="U30" s="243"/>
      <c r="V30" s="98">
        <f t="shared" ref="V30" si="9">COUNTIF(I30:T30,F30&amp;G30)</f>
        <v>0</v>
      </c>
      <c r="W30" s="98">
        <f t="shared" ref="W30" si="10">COUNTIF(I30:T30,"&gt;=-1")</f>
        <v>0</v>
      </c>
      <c r="X30" s="99" t="str">
        <f t="shared" ref="X30" si="11">IF(U30="",IF(W30=0,"No",IF(V30/W30&gt;=0.75,"Yes","No")),"No")</f>
        <v>No</v>
      </c>
      <c r="Y30" s="98" t="str">
        <f t="shared" ref="Y30" si="12">IF(X30=" "," ",IF(X30="No","Yes","No"))</f>
        <v>Yes</v>
      </c>
      <c r="Z30" s="98" t="str">
        <f>IFERROR(IF(Y30="Yes",IF(AND(OR((R30)&gt;AVERAGE(O30:Q30),(R30)&gt;G30),OR((S30)&gt;AVERAGE(O30:Q30),(S30)&gt;G30),OR((T30)&gt;AVERAGE(O30:Q30),(T30)&gt;G30)),"Yes","No"),"")," ")</f>
        <v xml:space="preserve"> </v>
      </c>
      <c r="AA30" s="98" t="str">
        <f t="shared" ref="AA30" si="13">IF(U30="",IF(AND(X30=" ",OR(Z30=" ",Z30=0))," ",IF(X30="Yes","Compliant",IF(Z30="Yes","Compliant","Not Compliant"))),"Not Compliant")</f>
        <v>Not Compliant</v>
      </c>
      <c r="AB30" s="98" t="s">
        <v>36</v>
      </c>
      <c r="AC30" s="307" t="s">
        <v>228</v>
      </c>
    </row>
    <row r="31" spans="1:29" ht="27.95" customHeight="1" x14ac:dyDescent="0.2">
      <c r="A31" s="600"/>
      <c r="B31" s="585"/>
      <c r="C31" s="369" t="s">
        <v>239</v>
      </c>
      <c r="D31" s="370" t="s">
        <v>251</v>
      </c>
      <c r="E31" s="370"/>
      <c r="F31" s="181"/>
      <c r="G31" s="189"/>
      <c r="H31" s="234"/>
      <c r="I31" s="245"/>
      <c r="J31" s="182"/>
      <c r="K31" s="182"/>
      <c r="L31" s="182"/>
      <c r="M31" s="182"/>
      <c r="N31" s="182"/>
      <c r="O31" s="182"/>
      <c r="P31" s="182"/>
      <c r="Q31" s="182"/>
      <c r="R31" s="182"/>
      <c r="S31" s="182"/>
      <c r="T31" s="237"/>
      <c r="U31" s="243"/>
      <c r="V31" s="98"/>
      <c r="W31" s="98"/>
      <c r="X31" s="99"/>
      <c r="Y31" s="98"/>
      <c r="Z31" s="98" t="str">
        <f t="shared" ref="Z31" si="14">IFERROR(IF(Y31="Yes",IF(AND(OR(R31&gt;AVERAGE(O31:Q31),R31&gt;G31),OR(S31&gt;AVERAGE(O31:Q31),S31&gt;G31),OR(T31&gt;AVERAGE(O31:Q31),T31&gt;G31)),"Yes","No"),"")," ")</f>
        <v/>
      </c>
      <c r="AA31" s="98"/>
      <c r="AB31" s="98"/>
      <c r="AC31" s="307"/>
    </row>
    <row r="32" spans="1:29" ht="37.5" customHeight="1" x14ac:dyDescent="0.2">
      <c r="A32" s="600"/>
      <c r="B32" s="585"/>
      <c r="C32" s="188" t="s">
        <v>22</v>
      </c>
      <c r="D32" s="205" t="s">
        <v>175</v>
      </c>
      <c r="E32" s="205"/>
      <c r="F32" s="181" t="s">
        <v>40</v>
      </c>
      <c r="G32" s="189"/>
      <c r="H32" s="234"/>
      <c r="I32" s="245"/>
      <c r="J32" s="182"/>
      <c r="K32" s="182"/>
      <c r="L32" s="182"/>
      <c r="M32" s="182"/>
      <c r="N32" s="182"/>
      <c r="O32" s="182"/>
      <c r="P32" s="182"/>
      <c r="Q32" s="182"/>
      <c r="R32" s="182"/>
      <c r="S32" s="182"/>
      <c r="T32" s="237"/>
      <c r="U32" s="243"/>
      <c r="V32" s="98">
        <f t="shared" si="6"/>
        <v>0</v>
      </c>
      <c r="W32" s="98">
        <f t="shared" si="7"/>
        <v>0</v>
      </c>
      <c r="X32" s="99" t="str">
        <f>IF(U32="",IF(W32=0,"No",IF(V32/W32&gt;=0.75,"Yes","No")),"No")</f>
        <v>No</v>
      </c>
      <c r="Y32" s="98" t="str">
        <f>IF(X32=" "," ",IF(X32="No","Yes","No"))</f>
        <v>Yes</v>
      </c>
      <c r="Z32" s="98" t="str">
        <f t="shared" si="8"/>
        <v xml:space="preserve"> </v>
      </c>
      <c r="AA32" s="98" t="str">
        <f>IF(U32="",IF(AND(X32=" ",OR(Z32=" ",Z32=0))," ",IF(X32="Yes","Compliant",IF(Z32="Yes","Compliant","Not Compliant"))),"Not Compliant")</f>
        <v>Not Compliant</v>
      </c>
      <c r="AB32" s="98" t="s">
        <v>36</v>
      </c>
      <c r="AC32" s="307" t="s">
        <v>228</v>
      </c>
    </row>
    <row r="33" spans="1:29" ht="76.5" x14ac:dyDescent="0.2">
      <c r="A33" s="600"/>
      <c r="B33" s="585"/>
      <c r="C33" s="188" t="s">
        <v>153</v>
      </c>
      <c r="D33" s="205" t="s">
        <v>176</v>
      </c>
      <c r="E33" s="205"/>
      <c r="F33" s="181" t="s">
        <v>40</v>
      </c>
      <c r="G33" s="189"/>
      <c r="H33" s="234"/>
      <c r="I33" s="245"/>
      <c r="J33" s="182"/>
      <c r="K33" s="182"/>
      <c r="L33" s="182"/>
      <c r="M33" s="182"/>
      <c r="N33" s="182"/>
      <c r="O33" s="182"/>
      <c r="P33" s="182"/>
      <c r="Q33" s="182"/>
      <c r="R33" s="182"/>
      <c r="S33" s="182"/>
      <c r="T33" s="237"/>
      <c r="U33" s="243"/>
      <c r="V33" s="98">
        <f t="shared" si="6"/>
        <v>0</v>
      </c>
      <c r="W33" s="98">
        <f t="shared" si="7"/>
        <v>0</v>
      </c>
      <c r="X33" s="99" t="str">
        <f>IF(U33="",IF(W33=0,"No",IF(V33/W33&gt;=0.75,"Yes","No")),"No")</f>
        <v>No</v>
      </c>
      <c r="Y33" s="98" t="str">
        <f>IF(X33=" "," ",IF(X33="No","Yes","No"))</f>
        <v>Yes</v>
      </c>
      <c r="Z33" s="98" t="str">
        <f t="shared" si="8"/>
        <v xml:space="preserve"> </v>
      </c>
      <c r="AA33" s="98" t="str">
        <f>IF(U33="",IF(AND(X33=" ",OR(Z33=" ",Z33=0))," ",IF(X33="Yes","Compliant",IF(Z33="Yes","Compliant","Not Compliant"))),"Not Compliant")</f>
        <v>Not Compliant</v>
      </c>
      <c r="AB33" s="98" t="s">
        <v>36</v>
      </c>
      <c r="AC33" s="307" t="s">
        <v>229</v>
      </c>
    </row>
    <row r="34" spans="1:29" ht="25.5" x14ac:dyDescent="0.2">
      <c r="A34" s="600"/>
      <c r="B34" s="585"/>
      <c r="C34" s="180" t="s">
        <v>6</v>
      </c>
      <c r="D34" s="313" t="s">
        <v>23</v>
      </c>
      <c r="E34" s="313"/>
      <c r="F34" s="181"/>
      <c r="G34" s="94"/>
      <c r="H34" s="233"/>
      <c r="I34" s="254"/>
      <c r="J34" s="196"/>
      <c r="K34" s="196"/>
      <c r="L34" s="196"/>
      <c r="M34" s="196"/>
      <c r="N34" s="196"/>
      <c r="O34" s="181"/>
      <c r="P34" s="181"/>
      <c r="Q34" s="181"/>
      <c r="R34" s="197"/>
      <c r="S34" s="198"/>
      <c r="T34" s="255"/>
      <c r="U34" s="305"/>
      <c r="V34" s="193"/>
      <c r="W34" s="193"/>
      <c r="X34" s="193"/>
      <c r="Y34" s="193"/>
      <c r="Z34" s="193" t="str">
        <f t="shared" si="8"/>
        <v/>
      </c>
      <c r="AA34" s="193"/>
      <c r="AB34" s="193"/>
      <c r="AC34" s="308"/>
    </row>
    <row r="35" spans="1:29" ht="37.5" customHeight="1" x14ac:dyDescent="0.2">
      <c r="A35" s="600"/>
      <c r="B35" s="612"/>
      <c r="C35" s="213" t="s">
        <v>7</v>
      </c>
      <c r="D35" s="314" t="s">
        <v>24</v>
      </c>
      <c r="E35" s="314"/>
      <c r="F35" s="215" t="s">
        <v>41</v>
      </c>
      <c r="G35" s="112"/>
      <c r="H35" s="221"/>
      <c r="I35" s="256"/>
      <c r="J35" s="257"/>
      <c r="K35" s="257"/>
      <c r="L35" s="257"/>
      <c r="M35" s="257"/>
      <c r="N35" s="257"/>
      <c r="O35" s="215"/>
      <c r="P35" s="215"/>
      <c r="Q35" s="215"/>
      <c r="R35" s="258"/>
      <c r="S35" s="259"/>
      <c r="T35" s="260"/>
      <c r="U35" s="303"/>
      <c r="V35" s="116">
        <f>COUNTIF(I35:T35,F35&amp;G35)</f>
        <v>0</v>
      </c>
      <c r="W35" s="116">
        <f>COUNTIF(I35:T35,"&gt;=-1")</f>
        <v>0</v>
      </c>
      <c r="X35" s="117" t="str">
        <f t="shared" si="2"/>
        <v>No</v>
      </c>
      <c r="Y35" s="116" t="str">
        <f t="shared" si="3"/>
        <v>Yes</v>
      </c>
      <c r="Z35" s="116" t="str">
        <f>IFERROR(IF(Y35="Yes",IF(AND(OR(R35&lt;AVERAGE(O35:Q35),R35&lt;G35),OR(S35&lt;AVERAGE(O35:Q35),S35&lt;G35),OR(T35&lt;AVERAGE(O35:Q35),T35&lt;G35)),"Yes","No"),"")," ")</f>
        <v xml:space="preserve"> </v>
      </c>
      <c r="AA35" s="116" t="str">
        <f t="shared" si="4"/>
        <v>Not Compliant</v>
      </c>
      <c r="AB35" s="295" t="s">
        <v>36</v>
      </c>
      <c r="AC35" s="311" t="s">
        <v>233</v>
      </c>
    </row>
    <row r="36" spans="1:29" ht="37.5" customHeight="1" x14ac:dyDescent="0.2">
      <c r="A36" s="600"/>
      <c r="B36" s="584" t="s">
        <v>350</v>
      </c>
      <c r="C36" s="207" t="s">
        <v>196</v>
      </c>
      <c r="D36" s="315" t="s">
        <v>197</v>
      </c>
      <c r="E36" s="488"/>
      <c r="F36" s="351" t="s">
        <v>40</v>
      </c>
      <c r="G36" s="128"/>
      <c r="H36" s="220"/>
      <c r="I36" s="249"/>
      <c r="J36" s="250"/>
      <c r="K36" s="250"/>
      <c r="L36" s="250"/>
      <c r="M36" s="250"/>
      <c r="N36" s="250"/>
      <c r="O36" s="209"/>
      <c r="P36" s="209"/>
      <c r="Q36" s="209"/>
      <c r="R36" s="251"/>
      <c r="S36" s="252"/>
      <c r="T36" s="253"/>
      <c r="U36" s="302"/>
      <c r="V36" s="106">
        <f t="shared" ref="V36:V66" si="15">COUNTIF(I36:T36,F36&amp;G36)</f>
        <v>0</v>
      </c>
      <c r="W36" s="106">
        <f t="shared" ref="W36:W75" si="16">COUNTIF(I36:T36,"&gt;=-1")</f>
        <v>0</v>
      </c>
      <c r="X36" s="107" t="str">
        <f t="shared" si="2"/>
        <v>No</v>
      </c>
      <c r="Y36" s="106" t="str">
        <f t="shared" si="3"/>
        <v>Yes</v>
      </c>
      <c r="Z36" s="106" t="str">
        <f>IFERROR(IF(Y36="Yes",IF(AND(OR(R36&gt;AVERAGE(O36:Q36),R36&gt;G36),OR(S36&gt;AVERAGE(O36:Q36),S36&gt;G36),OR(T36&gt;AVERAGE(O36:Q36),T36&gt;G36)),"Yes","No"),"")," ")</f>
        <v xml:space="preserve"> </v>
      </c>
      <c r="AA36" s="106" t="str">
        <f t="shared" si="4"/>
        <v>Not Compliant</v>
      </c>
      <c r="AB36" s="299" t="s">
        <v>36</v>
      </c>
      <c r="AC36" s="342" t="s">
        <v>230</v>
      </c>
    </row>
    <row r="37" spans="1:29" ht="37.5" customHeight="1" x14ac:dyDescent="0.2">
      <c r="A37" s="600"/>
      <c r="B37" s="613"/>
      <c r="C37" s="329" t="s">
        <v>198</v>
      </c>
      <c r="D37" s="330" t="s">
        <v>199</v>
      </c>
      <c r="E37" s="330"/>
      <c r="F37" s="181" t="s">
        <v>40</v>
      </c>
      <c r="G37" s="332"/>
      <c r="H37" s="333"/>
      <c r="I37" s="334"/>
      <c r="J37" s="335"/>
      <c r="K37" s="335"/>
      <c r="L37" s="335"/>
      <c r="M37" s="335"/>
      <c r="N37" s="335"/>
      <c r="O37" s="331"/>
      <c r="P37" s="331"/>
      <c r="Q37" s="331"/>
      <c r="R37" s="336"/>
      <c r="S37" s="337"/>
      <c r="T37" s="338"/>
      <c r="U37" s="339"/>
      <c r="V37" s="98">
        <f t="shared" si="15"/>
        <v>0</v>
      </c>
      <c r="W37" s="98">
        <f t="shared" si="16"/>
        <v>0</v>
      </c>
      <c r="X37" s="99" t="str">
        <f t="shared" si="2"/>
        <v>No</v>
      </c>
      <c r="Y37" s="98" t="str">
        <f t="shared" si="3"/>
        <v>Yes</v>
      </c>
      <c r="Z37" s="98" t="str">
        <f>IFERROR(IF(Y37="Yes",IF(AND(OR(R37&gt;AVERAGE(O37:Q37),R37&gt;G37),OR(S37&gt;AVERAGE(O37:Q37),S37&gt;G37),OR(T37&gt;AVERAGE(O37:Q37),T37&gt;G37)),"Yes","No"),"")," ")</f>
        <v xml:space="preserve"> </v>
      </c>
      <c r="AA37" s="98" t="str">
        <f t="shared" si="4"/>
        <v>Not Compliant</v>
      </c>
      <c r="AB37" s="184" t="s">
        <v>36</v>
      </c>
      <c r="AC37" s="306" t="s">
        <v>230</v>
      </c>
    </row>
    <row r="38" spans="1:29" ht="37.5" customHeight="1" x14ac:dyDescent="0.2">
      <c r="A38" s="600"/>
      <c r="B38" s="613"/>
      <c r="C38" s="329" t="s">
        <v>6</v>
      </c>
      <c r="D38" s="330"/>
      <c r="E38" s="330"/>
      <c r="F38" s="331"/>
      <c r="G38" s="332"/>
      <c r="H38" s="333"/>
      <c r="I38" s="334"/>
      <c r="J38" s="335"/>
      <c r="K38" s="335"/>
      <c r="L38" s="335"/>
      <c r="M38" s="335"/>
      <c r="N38" s="335"/>
      <c r="O38" s="331"/>
      <c r="P38" s="331"/>
      <c r="Q38" s="331"/>
      <c r="R38" s="336"/>
      <c r="S38" s="337"/>
      <c r="T38" s="338"/>
      <c r="U38" s="339"/>
      <c r="V38" s="193"/>
      <c r="W38" s="193"/>
      <c r="X38" s="193"/>
      <c r="Y38" s="193"/>
      <c r="Z38" s="193" t="str">
        <f>IFERROR(IF(Y38="Yes",IF(AND(OR(R38&gt;AVERAGE(O38:Q38),R38&gt;G38),OR(S38&gt;AVERAGE(O38:Q38),S38&gt;G38),OR(T38&gt;AVERAGE(O38:Q38),T38&gt;G38)),"Yes","No"),"")," ")</f>
        <v/>
      </c>
      <c r="AA38" s="193"/>
      <c r="AB38" s="193"/>
      <c r="AC38" s="308"/>
    </row>
    <row r="39" spans="1:29" ht="51" x14ac:dyDescent="0.2">
      <c r="A39" s="600"/>
      <c r="B39" s="613"/>
      <c r="C39" s="188" t="s">
        <v>237</v>
      </c>
      <c r="D39" s="205" t="s">
        <v>238</v>
      </c>
      <c r="E39" s="205"/>
      <c r="F39" s="181" t="s">
        <v>41</v>
      </c>
      <c r="G39" s="94"/>
      <c r="H39" s="233"/>
      <c r="I39" s="254"/>
      <c r="J39" s="196"/>
      <c r="K39" s="196"/>
      <c r="L39" s="196"/>
      <c r="M39" s="196"/>
      <c r="N39" s="196"/>
      <c r="O39" s="181"/>
      <c r="P39" s="181"/>
      <c r="Q39" s="181"/>
      <c r="R39" s="197"/>
      <c r="S39" s="198"/>
      <c r="T39" s="255"/>
      <c r="U39" s="305"/>
      <c r="V39" s="98">
        <f>COUNTIF(I39:T39,F39&amp;G39)</f>
        <v>0</v>
      </c>
      <c r="W39" s="98">
        <f>COUNTIF(I39:T39,"&gt;=-1")</f>
        <v>0</v>
      </c>
      <c r="X39" s="99" t="str">
        <f>IF(U39="",IF(W39=0,"No",IF(V39/W39&gt;=0.75,"Yes","No")),"No")</f>
        <v>No</v>
      </c>
      <c r="Y39" s="98" t="str">
        <f>IF(X39=" "," ",IF(X39="No","Yes","No"))</f>
        <v>Yes</v>
      </c>
      <c r="Z39" s="98" t="str">
        <f>IFERROR(IF(Y39="Yes",IF(AND(OR((R39)&lt;AVERAGE(O39:Q39),(R39)&lt;G39),OR((S39)&lt;AVERAGE(O39:Q39),(S39)&lt;G39),OR((T39)&lt;AVERAGE(O39:Q39),(T39)&lt;G39)),"Yes","No"),"")," ")</f>
        <v xml:space="preserve"> </v>
      </c>
      <c r="AA39" s="98" t="str">
        <f>IF(U39="",IF(AND(X39=" ",OR(Z39=" ",Z39=0))," ",IF(X39="Yes","Compliant",IF(Z39="Yes","Compliant","Not Compliant"))),"Not Compliant")</f>
        <v>Not Compliant</v>
      </c>
      <c r="AB39" s="184" t="s">
        <v>36</v>
      </c>
      <c r="AC39" s="306" t="s">
        <v>231</v>
      </c>
    </row>
    <row r="40" spans="1:29" ht="27.95" customHeight="1" x14ac:dyDescent="0.2">
      <c r="A40" s="600"/>
      <c r="B40" s="613"/>
      <c r="C40" s="371" t="s">
        <v>239</v>
      </c>
      <c r="D40" s="370" t="s">
        <v>243</v>
      </c>
      <c r="E40" s="370"/>
      <c r="F40" s="181"/>
      <c r="G40" s="94"/>
      <c r="H40" s="233"/>
      <c r="I40" s="254"/>
      <c r="J40" s="196"/>
      <c r="K40" s="196"/>
      <c r="L40" s="196"/>
      <c r="M40" s="196"/>
      <c r="N40" s="196"/>
      <c r="O40" s="181"/>
      <c r="P40" s="181"/>
      <c r="Q40" s="181"/>
      <c r="R40" s="197"/>
      <c r="S40" s="198"/>
      <c r="T40" s="255"/>
      <c r="U40" s="305"/>
      <c r="V40" s="98"/>
      <c r="W40" s="98"/>
      <c r="X40" s="99"/>
      <c r="Y40" s="98"/>
      <c r="Z40" s="98" t="str">
        <f>IFERROR(IF(Y40="Yes",IF(AND(OR(R40&gt;AVERAGE(O40:Q40),R40&gt;G40),OR(S40&gt;AVERAGE(O40:Q40),S40&gt;G40),OR(T40&gt;AVERAGE(O40:Q40),T40&gt;G40)),"Yes","No"),"")," ")</f>
        <v/>
      </c>
      <c r="AA40" s="98"/>
      <c r="AB40" s="184"/>
      <c r="AC40" s="306"/>
    </row>
    <row r="41" spans="1:29" ht="37.5" customHeight="1" x14ac:dyDescent="0.2">
      <c r="A41" s="600"/>
      <c r="B41" s="585"/>
      <c r="C41" s="180" t="s">
        <v>153</v>
      </c>
      <c r="D41" s="205" t="s">
        <v>176</v>
      </c>
      <c r="E41" s="205"/>
      <c r="F41" s="181" t="s">
        <v>41</v>
      </c>
      <c r="G41" s="94"/>
      <c r="H41" s="233"/>
      <c r="I41" s="254"/>
      <c r="J41" s="196"/>
      <c r="K41" s="196"/>
      <c r="L41" s="196"/>
      <c r="M41" s="196"/>
      <c r="N41" s="196"/>
      <c r="O41" s="181"/>
      <c r="P41" s="181"/>
      <c r="Q41" s="181"/>
      <c r="R41" s="197"/>
      <c r="S41" s="198"/>
      <c r="T41" s="255"/>
      <c r="U41" s="305"/>
      <c r="V41" s="98">
        <f t="shared" si="15"/>
        <v>0</v>
      </c>
      <c r="W41" s="98">
        <f t="shared" si="16"/>
        <v>0</v>
      </c>
      <c r="X41" s="99" t="str">
        <f t="shared" si="2"/>
        <v>No</v>
      </c>
      <c r="Y41" s="98" t="str">
        <f t="shared" si="3"/>
        <v>Yes</v>
      </c>
      <c r="Z41" s="98" t="str">
        <f>IFERROR(IF(Y41="Yes",IF(AND(OR(R41&lt;AVERAGE(O41:Q41),R41&lt;G41),OR(S41&lt;AVERAGE(O41:Q41),S41&lt;G41),OR(T41&lt;AVERAGE(O41:Q41),T41&lt;G41)),"Yes","No"),"")," ")</f>
        <v xml:space="preserve"> </v>
      </c>
      <c r="AA41" s="98" t="str">
        <f t="shared" si="4"/>
        <v>Not Compliant</v>
      </c>
      <c r="AB41" s="184" t="s">
        <v>36</v>
      </c>
      <c r="AC41" s="306" t="s">
        <v>232</v>
      </c>
    </row>
    <row r="42" spans="1:29" ht="48" customHeight="1" x14ac:dyDescent="0.2">
      <c r="A42" s="600"/>
      <c r="B42" s="612"/>
      <c r="C42" s="213" t="s">
        <v>200</v>
      </c>
      <c r="D42" s="316" t="s">
        <v>201</v>
      </c>
      <c r="E42" s="316"/>
      <c r="F42" s="215" t="s">
        <v>40</v>
      </c>
      <c r="G42" s="112"/>
      <c r="H42" s="221"/>
      <c r="I42" s="256"/>
      <c r="J42" s="257"/>
      <c r="K42" s="257"/>
      <c r="L42" s="257"/>
      <c r="M42" s="257"/>
      <c r="N42" s="257"/>
      <c r="O42" s="215"/>
      <c r="P42" s="215"/>
      <c r="Q42" s="215"/>
      <c r="R42" s="258"/>
      <c r="S42" s="259"/>
      <c r="T42" s="260"/>
      <c r="U42" s="303"/>
      <c r="V42" s="116">
        <f t="shared" si="15"/>
        <v>0</v>
      </c>
      <c r="W42" s="116">
        <f t="shared" si="16"/>
        <v>0</v>
      </c>
      <c r="X42" s="117" t="str">
        <f t="shared" si="2"/>
        <v>No</v>
      </c>
      <c r="Y42" s="116" t="str">
        <f t="shared" si="3"/>
        <v>Yes</v>
      </c>
      <c r="Z42" s="116" t="str">
        <f>IFERROR(IF(Y42="Yes",IF(AND(OR(R42&gt;AVERAGE(O42:Q42),R42&gt;G42),OR(S42&gt;AVERAGE(O42:Q42),S42&gt;G42),OR(T42&gt;AVERAGE(O42:Q42),T42&gt;G42)),"Yes","No"),"")," ")</f>
        <v xml:space="preserve"> </v>
      </c>
      <c r="AA42" s="116" t="str">
        <f t="shared" si="4"/>
        <v>Not Compliant</v>
      </c>
      <c r="AB42" s="295" t="s">
        <v>36</v>
      </c>
      <c r="AC42" s="296" t="s">
        <v>234</v>
      </c>
    </row>
    <row r="43" spans="1:29" ht="54" customHeight="1" x14ac:dyDescent="0.2">
      <c r="A43" s="600" t="s">
        <v>126</v>
      </c>
      <c r="B43" s="576" t="s">
        <v>351</v>
      </c>
      <c r="C43" s="133" t="s">
        <v>220</v>
      </c>
      <c r="D43" s="312" t="s">
        <v>136</v>
      </c>
      <c r="E43" s="312"/>
      <c r="F43" s="128" t="s">
        <v>40</v>
      </c>
      <c r="G43" s="209"/>
      <c r="H43" s="220"/>
      <c r="I43" s="249"/>
      <c r="J43" s="250"/>
      <c r="K43" s="250"/>
      <c r="L43" s="250"/>
      <c r="M43" s="250"/>
      <c r="N43" s="250"/>
      <c r="O43" s="209"/>
      <c r="P43" s="209"/>
      <c r="Q43" s="209"/>
      <c r="R43" s="251"/>
      <c r="S43" s="252"/>
      <c r="T43" s="253"/>
      <c r="U43" s="302"/>
      <c r="V43" s="106">
        <f t="shared" si="15"/>
        <v>0</v>
      </c>
      <c r="W43" s="106">
        <f t="shared" si="16"/>
        <v>0</v>
      </c>
      <c r="X43" s="107" t="str">
        <f t="shared" si="2"/>
        <v>No</v>
      </c>
      <c r="Y43" s="106" t="str">
        <f t="shared" si="3"/>
        <v>Yes</v>
      </c>
      <c r="Z43" s="106" t="str">
        <f>IFERROR(IF(Y43="Yes",IF(AND(OR((R43)&gt;AVERAGE(O43:Q43),(R43)&gt;G43),OR((S43)&gt;AVERAGE(O43:Q43),(S43)&gt;G43),OR((T43)&gt;AVERAGE(O43:Q43),(T43)&gt;G43)),"Yes","No"),"")," ")</f>
        <v xml:space="preserve"> </v>
      </c>
      <c r="AA43" s="106" t="str">
        <f t="shared" si="4"/>
        <v>Not Compliant</v>
      </c>
      <c r="AB43" s="106" t="s">
        <v>36</v>
      </c>
      <c r="AC43" s="220">
        <v>4.0999999999999996</v>
      </c>
    </row>
    <row r="44" spans="1:29" ht="27.95" customHeight="1" x14ac:dyDescent="0.2">
      <c r="A44" s="600"/>
      <c r="B44" s="577"/>
      <c r="C44" s="373" t="s">
        <v>239</v>
      </c>
      <c r="D44" s="372"/>
      <c r="E44" s="372"/>
      <c r="F44" s="332"/>
      <c r="G44" s="356"/>
      <c r="H44" s="353"/>
      <c r="I44" s="354"/>
      <c r="J44" s="355"/>
      <c r="K44" s="355"/>
      <c r="L44" s="355"/>
      <c r="M44" s="355"/>
      <c r="N44" s="355"/>
      <c r="O44" s="356"/>
      <c r="P44" s="356"/>
      <c r="Q44" s="356"/>
      <c r="R44" s="357"/>
      <c r="S44" s="358"/>
      <c r="T44" s="359"/>
      <c r="U44" s="360"/>
      <c r="V44" s="101"/>
      <c r="W44" s="101"/>
      <c r="X44" s="340"/>
      <c r="Y44" s="101"/>
      <c r="Z44" s="101" t="str">
        <f>IFERROR(IF(Y44="Yes",IF(AND(OR(R44&gt;AVERAGE(O44:Q44),R44&gt;G44),OR(S44&gt;AVERAGE(O44:Q44),S44&gt;G44),OR(T44&gt;AVERAGE(O44:Q44),T44&gt;G44)),"Yes","No"),"")," ")</f>
        <v/>
      </c>
      <c r="AA44" s="101"/>
      <c r="AB44" s="101"/>
      <c r="AC44" s="333"/>
    </row>
    <row r="45" spans="1:29" ht="54" customHeight="1" x14ac:dyDescent="0.2">
      <c r="A45" s="600"/>
      <c r="B45" s="577"/>
      <c r="C45" s="373" t="s">
        <v>221</v>
      </c>
      <c r="D45" s="313" t="s">
        <v>137</v>
      </c>
      <c r="E45" s="313"/>
      <c r="F45" s="181" t="s">
        <v>41</v>
      </c>
      <c r="G45" s="199"/>
      <c r="H45" s="319"/>
      <c r="I45" s="320"/>
      <c r="J45" s="321"/>
      <c r="K45" s="321"/>
      <c r="L45" s="321"/>
      <c r="M45" s="321"/>
      <c r="N45" s="321"/>
      <c r="O45" s="217"/>
      <c r="P45" s="217"/>
      <c r="Q45" s="217"/>
      <c r="R45" s="322"/>
      <c r="S45" s="301"/>
      <c r="T45" s="323"/>
      <c r="U45" s="324"/>
      <c r="V45" s="98">
        <f t="shared" si="15"/>
        <v>0</v>
      </c>
      <c r="W45" s="98">
        <f t="shared" si="16"/>
        <v>0</v>
      </c>
      <c r="X45" s="99" t="str">
        <f t="shared" si="2"/>
        <v>No</v>
      </c>
      <c r="Y45" s="98" t="str">
        <f t="shared" si="3"/>
        <v>Yes</v>
      </c>
      <c r="Z45" s="98" t="str">
        <f>IFERROR(IF(Y45="Yes",IF(AND(OR((R45)&lt;AVERAGE(O45:Q45),(R45)&lt;G45),OR((S45)&lt;AVERAGE(O45:Q45),(S45)&lt;G45),OR((T45)&lt;AVERAGE(O45:Q45),(T45)&lt;G45)),"Yes","No"),"")," ")</f>
        <v xml:space="preserve"> </v>
      </c>
      <c r="AA45" s="98" t="str">
        <f t="shared" si="4"/>
        <v>Not Compliant</v>
      </c>
      <c r="AB45" s="184" t="s">
        <v>36</v>
      </c>
      <c r="AC45" s="306">
        <v>4.0999999999999996</v>
      </c>
    </row>
    <row r="46" spans="1:29" ht="28.35" customHeight="1" x14ac:dyDescent="0.2">
      <c r="A46" s="600"/>
      <c r="B46" s="577"/>
      <c r="C46" s="373" t="s">
        <v>239</v>
      </c>
      <c r="D46" s="318"/>
      <c r="E46" s="318"/>
      <c r="F46" s="217"/>
      <c r="G46" s="199"/>
      <c r="H46" s="319"/>
      <c r="I46" s="320"/>
      <c r="J46" s="321"/>
      <c r="K46" s="321"/>
      <c r="L46" s="321"/>
      <c r="M46" s="321"/>
      <c r="N46" s="321"/>
      <c r="O46" s="217"/>
      <c r="P46" s="217"/>
      <c r="Q46" s="217"/>
      <c r="R46" s="322"/>
      <c r="S46" s="301"/>
      <c r="T46" s="323"/>
      <c r="U46" s="324"/>
      <c r="V46" s="200"/>
      <c r="W46" s="200"/>
      <c r="X46" s="201"/>
      <c r="Y46" s="200"/>
      <c r="Z46" s="200" t="str">
        <f>IFERROR(IF(Y46="Yes",IF(AND(OR(R46&gt;AVERAGE(O46:Q46),R46&gt;G46),OR(S46&gt;AVERAGE(O46:Q46),S46&gt;G46),OR(T46&gt;AVERAGE(O46:Q46),T46&gt;G46)),"Yes","No"),"")," ")</f>
        <v/>
      </c>
      <c r="AA46" s="200"/>
      <c r="AB46" s="202"/>
      <c r="AC46" s="293"/>
    </row>
    <row r="47" spans="1:29" ht="54" customHeight="1" x14ac:dyDescent="0.2">
      <c r="A47" s="600"/>
      <c r="B47" s="577"/>
      <c r="C47" s="373" t="s">
        <v>222</v>
      </c>
      <c r="D47" s="318" t="s">
        <v>136</v>
      </c>
      <c r="E47" s="318"/>
      <c r="F47" s="217" t="s">
        <v>40</v>
      </c>
      <c r="G47" s="199"/>
      <c r="H47" s="319"/>
      <c r="I47" s="320"/>
      <c r="J47" s="321"/>
      <c r="K47" s="321"/>
      <c r="L47" s="321"/>
      <c r="M47" s="321"/>
      <c r="N47" s="321"/>
      <c r="O47" s="217"/>
      <c r="P47" s="217"/>
      <c r="Q47" s="217"/>
      <c r="R47" s="322"/>
      <c r="S47" s="301"/>
      <c r="T47" s="323"/>
      <c r="U47" s="324"/>
      <c r="V47" s="200">
        <f t="shared" si="15"/>
        <v>0</v>
      </c>
      <c r="W47" s="200">
        <f t="shared" si="16"/>
        <v>0</v>
      </c>
      <c r="X47" s="201" t="str">
        <f t="shared" si="2"/>
        <v>No</v>
      </c>
      <c r="Y47" s="200" t="str">
        <f t="shared" si="3"/>
        <v>Yes</v>
      </c>
      <c r="Z47" s="200" t="str">
        <f>IFERROR(IF(Y47="Yes",IF(AND(OR((R47)&gt;AVERAGE(O47:Q47),(R47)&gt;G47),OR((S47)&gt;AVERAGE(O47:Q47),(S47)&gt;G47),OR((T47)&gt;AVERAGE(O47:Q47),(T47)&gt;G47)),"Yes","No"),"")," ")</f>
        <v xml:space="preserve"> </v>
      </c>
      <c r="AA47" s="200" t="str">
        <f t="shared" si="4"/>
        <v>Not Compliant</v>
      </c>
      <c r="AB47" s="202" t="s">
        <v>36</v>
      </c>
      <c r="AC47" s="293">
        <v>4.0999999999999996</v>
      </c>
    </row>
    <row r="48" spans="1:29" ht="28.35" customHeight="1" x14ac:dyDescent="0.2">
      <c r="A48" s="600"/>
      <c r="B48" s="577"/>
      <c r="C48" s="373" t="s">
        <v>239</v>
      </c>
      <c r="D48" s="318"/>
      <c r="E48" s="318"/>
      <c r="F48" s="217"/>
      <c r="G48" s="199"/>
      <c r="H48" s="319"/>
      <c r="I48" s="320"/>
      <c r="J48" s="321"/>
      <c r="K48" s="321"/>
      <c r="L48" s="321"/>
      <c r="M48" s="321"/>
      <c r="N48" s="321"/>
      <c r="O48" s="217"/>
      <c r="P48" s="217"/>
      <c r="Q48" s="217"/>
      <c r="R48" s="322"/>
      <c r="S48" s="301"/>
      <c r="T48" s="323"/>
      <c r="U48" s="324"/>
      <c r="V48" s="200"/>
      <c r="W48" s="200"/>
      <c r="X48" s="201"/>
      <c r="Y48" s="200"/>
      <c r="Z48" s="200" t="str">
        <f>IFERROR(IF(Y48="Yes",IF(AND(OR(R48&gt;AVERAGE(O48:Q48),R48&gt;G48),OR(S48&gt;AVERAGE(O48:Q48),S48&gt;G48),OR(T48&gt;AVERAGE(O48:Q48),T48&gt;G48)),"Yes","No"),"")," ")</f>
        <v/>
      </c>
      <c r="AA48" s="200"/>
      <c r="AB48" s="202"/>
      <c r="AC48" s="293"/>
    </row>
    <row r="49" spans="1:29" ht="54" customHeight="1" x14ac:dyDescent="0.2">
      <c r="A49" s="600"/>
      <c r="B49" s="577"/>
      <c r="C49" s="373" t="s">
        <v>223</v>
      </c>
      <c r="D49" s="318" t="s">
        <v>137</v>
      </c>
      <c r="E49" s="318"/>
      <c r="F49" s="217" t="s">
        <v>41</v>
      </c>
      <c r="G49" s="199"/>
      <c r="H49" s="319"/>
      <c r="I49" s="320"/>
      <c r="J49" s="321"/>
      <c r="K49" s="321"/>
      <c r="L49" s="321"/>
      <c r="M49" s="321"/>
      <c r="N49" s="321"/>
      <c r="O49" s="217"/>
      <c r="P49" s="217"/>
      <c r="Q49" s="217"/>
      <c r="R49" s="322"/>
      <c r="S49" s="301"/>
      <c r="T49" s="323"/>
      <c r="U49" s="324"/>
      <c r="V49" s="200">
        <f t="shared" si="15"/>
        <v>0</v>
      </c>
      <c r="W49" s="200">
        <f t="shared" si="16"/>
        <v>0</v>
      </c>
      <c r="X49" s="201" t="str">
        <f t="shared" si="2"/>
        <v>No</v>
      </c>
      <c r="Y49" s="200" t="str">
        <f t="shared" si="3"/>
        <v>Yes</v>
      </c>
      <c r="Z49" s="200" t="str">
        <f>IFERROR(IF(Y49="Yes",IF(AND(OR((R49)&lt;AVERAGE(O49:Q49),(R49)&lt;G49),OR((S49)&lt;AVERAGE(O49:Q49),(S49)&lt;G49),OR((T49)&lt;AVERAGE(O49:Q49),(T49)&lt;G49)),"Yes","No"),"")," ")</f>
        <v xml:space="preserve"> </v>
      </c>
      <c r="AA49" s="200" t="str">
        <f t="shared" si="4"/>
        <v>Not Compliant</v>
      </c>
      <c r="AB49" s="202" t="s">
        <v>36</v>
      </c>
      <c r="AC49" s="293">
        <v>4.0999999999999996</v>
      </c>
    </row>
    <row r="50" spans="1:29" ht="28.35" customHeight="1" x14ac:dyDescent="0.2">
      <c r="A50" s="600"/>
      <c r="B50" s="577"/>
      <c r="C50" s="373" t="s">
        <v>239</v>
      </c>
      <c r="D50" s="318"/>
      <c r="E50" s="318"/>
      <c r="F50" s="217"/>
      <c r="G50" s="199"/>
      <c r="H50" s="319"/>
      <c r="I50" s="320"/>
      <c r="J50" s="321"/>
      <c r="K50" s="321"/>
      <c r="L50" s="321"/>
      <c r="M50" s="321"/>
      <c r="N50" s="321"/>
      <c r="O50" s="217"/>
      <c r="P50" s="217"/>
      <c r="Q50" s="217"/>
      <c r="R50" s="322"/>
      <c r="S50" s="301"/>
      <c r="T50" s="323"/>
      <c r="U50" s="324"/>
      <c r="V50" s="200"/>
      <c r="W50" s="200"/>
      <c r="X50" s="201"/>
      <c r="Y50" s="200"/>
      <c r="Z50" s="200" t="str">
        <f>IFERROR(IF(Y50="Yes",IF(AND(OR(R50&gt;AVERAGE(O50:Q50),R50&gt;G50),OR(S50&gt;AVERAGE(O50:Q50),S50&gt;G50),OR(T50&gt;AVERAGE(O50:Q50),T50&gt;G50)),"Yes","No"),"")," ")</f>
        <v/>
      </c>
      <c r="AA50" s="200"/>
      <c r="AB50" s="202"/>
      <c r="AC50" s="293"/>
    </row>
    <row r="51" spans="1:29" ht="54" customHeight="1" x14ac:dyDescent="0.2">
      <c r="A51" s="600"/>
      <c r="B51" s="577"/>
      <c r="C51" s="373" t="s">
        <v>224</v>
      </c>
      <c r="D51" s="318" t="s">
        <v>136</v>
      </c>
      <c r="E51" s="318"/>
      <c r="F51" s="217" t="s">
        <v>40</v>
      </c>
      <c r="G51" s="199"/>
      <c r="H51" s="319"/>
      <c r="I51" s="320"/>
      <c r="J51" s="321"/>
      <c r="K51" s="321"/>
      <c r="L51" s="321"/>
      <c r="M51" s="321"/>
      <c r="N51" s="321"/>
      <c r="O51" s="217"/>
      <c r="P51" s="217"/>
      <c r="Q51" s="217"/>
      <c r="R51" s="322"/>
      <c r="S51" s="301"/>
      <c r="T51" s="323"/>
      <c r="U51" s="324"/>
      <c r="V51" s="200">
        <f t="shared" si="15"/>
        <v>0</v>
      </c>
      <c r="W51" s="200">
        <f t="shared" si="16"/>
        <v>0</v>
      </c>
      <c r="X51" s="201" t="str">
        <f t="shared" si="2"/>
        <v>No</v>
      </c>
      <c r="Y51" s="200" t="str">
        <f t="shared" si="3"/>
        <v>Yes</v>
      </c>
      <c r="Z51" s="200" t="str">
        <f>IFERROR(IF(Y51="Yes",IF(AND(OR((R51)&gt;AVERAGE(O51:Q51),(R51)&gt;G51),OR((S51)&gt;AVERAGE(O51:Q51),(S51)&gt;G51),OR((T51)&gt;AVERAGE(O51:Q51),(T51)&gt;G51)),"Yes","No"),"")," ")</f>
        <v xml:space="preserve"> </v>
      </c>
      <c r="AA51" s="200" t="str">
        <f t="shared" si="4"/>
        <v>Not Compliant</v>
      </c>
      <c r="AB51" s="202" t="s">
        <v>36</v>
      </c>
      <c r="AC51" s="293">
        <v>4.0999999999999996</v>
      </c>
    </row>
    <row r="52" spans="1:29" ht="28.35" customHeight="1" x14ac:dyDescent="0.2">
      <c r="A52" s="600"/>
      <c r="B52" s="577"/>
      <c r="C52" s="373" t="s">
        <v>239</v>
      </c>
      <c r="D52" s="318"/>
      <c r="E52" s="318"/>
      <c r="F52" s="217"/>
      <c r="G52" s="199"/>
      <c r="H52" s="319"/>
      <c r="I52" s="320"/>
      <c r="J52" s="321"/>
      <c r="K52" s="321"/>
      <c r="L52" s="321"/>
      <c r="M52" s="321"/>
      <c r="N52" s="321"/>
      <c r="O52" s="217"/>
      <c r="P52" s="217"/>
      <c r="Q52" s="217"/>
      <c r="R52" s="322"/>
      <c r="S52" s="301"/>
      <c r="T52" s="323"/>
      <c r="U52" s="324"/>
      <c r="V52" s="200"/>
      <c r="W52" s="200"/>
      <c r="X52" s="201"/>
      <c r="Y52" s="200"/>
      <c r="Z52" s="200" t="str">
        <f>IFERROR(IF(Y52="Yes",IF(AND(OR(R52&gt;AVERAGE(O52:Q52),R52&gt;G52),OR(S52&gt;AVERAGE(O52:Q52),S52&gt;G52),OR(T52&gt;AVERAGE(O52:Q52),T52&gt;G52)),"Yes","No"),"")," ")</f>
        <v/>
      </c>
      <c r="AA52" s="200"/>
      <c r="AB52" s="202"/>
      <c r="AC52" s="293"/>
    </row>
    <row r="53" spans="1:29" ht="54" customHeight="1" x14ac:dyDescent="0.2">
      <c r="A53" s="600"/>
      <c r="B53" s="577"/>
      <c r="C53" s="373" t="s">
        <v>225</v>
      </c>
      <c r="D53" s="318" t="s">
        <v>137</v>
      </c>
      <c r="E53" s="318"/>
      <c r="F53" s="217" t="s">
        <v>41</v>
      </c>
      <c r="G53" s="199"/>
      <c r="H53" s="319"/>
      <c r="I53" s="320"/>
      <c r="J53" s="321"/>
      <c r="K53" s="321"/>
      <c r="L53" s="321"/>
      <c r="M53" s="321"/>
      <c r="N53" s="321"/>
      <c r="O53" s="217"/>
      <c r="P53" s="217"/>
      <c r="Q53" s="217"/>
      <c r="R53" s="322"/>
      <c r="S53" s="301"/>
      <c r="T53" s="323"/>
      <c r="U53" s="324"/>
      <c r="V53" s="200">
        <f t="shared" si="15"/>
        <v>0</v>
      </c>
      <c r="W53" s="200">
        <f t="shared" si="16"/>
        <v>0</v>
      </c>
      <c r="X53" s="201" t="str">
        <f t="shared" si="2"/>
        <v>No</v>
      </c>
      <c r="Y53" s="200" t="str">
        <f t="shared" si="3"/>
        <v>Yes</v>
      </c>
      <c r="Z53" s="200" t="str">
        <f>IFERROR(IF(Y53="Yes",IF(AND(OR((R53)&lt;AVERAGE(O53:Q53),(R53)&lt;G53),OR((S53)&lt;AVERAGE(O53:Q53),(S53)&lt;G53),OR((T53)&lt;AVERAGE(O53:Q53),(T53)&lt;G53)),"Yes","No"),"")," ")</f>
        <v xml:space="preserve"> </v>
      </c>
      <c r="AA53" s="200" t="str">
        <f t="shared" si="4"/>
        <v>Not Compliant</v>
      </c>
      <c r="AB53" s="202" t="s">
        <v>36</v>
      </c>
      <c r="AC53" s="293">
        <v>4.0999999999999996</v>
      </c>
    </row>
    <row r="54" spans="1:29" ht="28.35" customHeight="1" x14ac:dyDescent="0.2">
      <c r="A54" s="600"/>
      <c r="B54" s="577"/>
      <c r="C54" s="373" t="s">
        <v>239</v>
      </c>
      <c r="D54" s="318"/>
      <c r="E54" s="318"/>
      <c r="F54" s="217"/>
      <c r="G54" s="199"/>
      <c r="H54" s="319"/>
      <c r="I54" s="320"/>
      <c r="J54" s="321"/>
      <c r="K54" s="321"/>
      <c r="L54" s="321"/>
      <c r="M54" s="321"/>
      <c r="N54" s="321"/>
      <c r="O54" s="217"/>
      <c r="P54" s="217"/>
      <c r="Q54" s="217"/>
      <c r="R54" s="322"/>
      <c r="S54" s="301"/>
      <c r="T54" s="323"/>
      <c r="U54" s="324"/>
      <c r="V54" s="200"/>
      <c r="W54" s="200"/>
      <c r="X54" s="201"/>
      <c r="Y54" s="200"/>
      <c r="Z54" s="200" t="str">
        <f>IFERROR(IF(Y54="Yes",IF(AND(OR(R54&gt;AVERAGE(O54:Q54),R54&gt;G54),OR(S54&gt;AVERAGE(O54:Q54),S54&gt;G54),OR(T54&gt;AVERAGE(O54:Q54),T54&gt;G54)),"Yes","No"),"")," ")</f>
        <v/>
      </c>
      <c r="AA54" s="200"/>
      <c r="AB54" s="202"/>
      <c r="AC54" s="293"/>
    </row>
    <row r="55" spans="1:29" ht="57" customHeight="1" x14ac:dyDescent="0.2">
      <c r="A55" s="600"/>
      <c r="B55" s="577"/>
      <c r="C55" s="373" t="s">
        <v>248</v>
      </c>
      <c r="D55" s="393" t="s">
        <v>253</v>
      </c>
      <c r="E55" s="393"/>
      <c r="F55" s="217" t="s">
        <v>40</v>
      </c>
      <c r="G55" s="199"/>
      <c r="H55" s="319"/>
      <c r="I55" s="320"/>
      <c r="J55" s="321"/>
      <c r="K55" s="321"/>
      <c r="L55" s="321"/>
      <c r="M55" s="321"/>
      <c r="N55" s="321"/>
      <c r="O55" s="217"/>
      <c r="P55" s="217"/>
      <c r="Q55" s="217"/>
      <c r="R55" s="322"/>
      <c r="S55" s="301"/>
      <c r="T55" s="323"/>
      <c r="U55" s="324"/>
      <c r="V55" s="200">
        <f t="shared" ref="V55" si="17">COUNTIF(I55:T55,F55&amp;G55)</f>
        <v>0</v>
      </c>
      <c r="W55" s="200">
        <f t="shared" ref="W55" si="18">COUNTIF(I55:T55,"&gt;=-1")</f>
        <v>0</v>
      </c>
      <c r="X55" s="201" t="str">
        <f t="shared" ref="X55" si="19">IF(U55="",IF(W55=0,"No",IF(V55/W55&gt;=0.75,"Yes","No")),"No")</f>
        <v>No</v>
      </c>
      <c r="Y55" s="200" t="str">
        <f t="shared" ref="Y55" si="20">IF(X55=" "," ",IF(X55="No","Yes","No"))</f>
        <v>Yes</v>
      </c>
      <c r="Z55" s="200" t="str">
        <f>IFERROR(IF(Y55="Yes",IF(AND(OR((R55)&gt;AVERAGE(O55:Q55),(R55)&gt;G55),OR((S55)&gt;AVERAGE(O55:Q55),(S55)&gt;G55),OR((T55)&gt;AVERAGE(O55:Q55),(T55)&gt;G55)),"Yes","No"),"")," ")</f>
        <v xml:space="preserve"> </v>
      </c>
      <c r="AA55" s="200" t="str">
        <f t="shared" ref="AA55" si="21">IF(U55="",IF(AND(X55=" ",OR(Z55=" ",Z55=0))," ",IF(X55="Yes","Compliant",IF(Z55="Yes","Compliant","Not Compliant"))),"Not Compliant")</f>
        <v>Not Compliant</v>
      </c>
      <c r="AB55" s="202" t="s">
        <v>36</v>
      </c>
      <c r="AC55" s="293">
        <v>4.0999999999999996</v>
      </c>
    </row>
    <row r="56" spans="1:29" ht="25.9" customHeight="1" x14ac:dyDescent="0.2">
      <c r="A56" s="600"/>
      <c r="B56" s="578"/>
      <c r="C56" s="388" t="s">
        <v>239</v>
      </c>
      <c r="D56" s="314"/>
      <c r="E56" s="314"/>
      <c r="F56" s="112"/>
      <c r="G56" s="222"/>
      <c r="H56" s="223"/>
      <c r="I56" s="267"/>
      <c r="J56" s="215"/>
      <c r="K56" s="215"/>
      <c r="L56" s="215"/>
      <c r="M56" s="215"/>
      <c r="N56" s="268"/>
      <c r="O56" s="268"/>
      <c r="P56" s="268"/>
      <c r="Q56" s="268"/>
      <c r="R56" s="258"/>
      <c r="S56" s="259"/>
      <c r="T56" s="260"/>
      <c r="U56" s="303"/>
      <c r="V56" s="116"/>
      <c r="W56" s="116"/>
      <c r="X56" s="117"/>
      <c r="Y56" s="116"/>
      <c r="Z56" s="116" t="str">
        <f>IFERROR(IF(Y56="Yes",IF(AND(OR(R56&gt;AVERAGE(O56:Q56),R56&gt;G56),OR(S56&gt;AVERAGE(O56:Q56),S56&gt;G56),OR(T56&gt;AVERAGE(O56:Q56),T56&gt;G56)),"Yes","No"),"")," ")</f>
        <v/>
      </c>
      <c r="AA56" s="116"/>
      <c r="AB56" s="295"/>
      <c r="AC56" s="221"/>
    </row>
    <row r="57" spans="1:29" ht="54" customHeight="1" x14ac:dyDescent="0.2">
      <c r="A57" s="600"/>
      <c r="B57" s="129" t="s">
        <v>352</v>
      </c>
      <c r="C57" s="130" t="s">
        <v>155</v>
      </c>
      <c r="D57" s="230" t="s">
        <v>218</v>
      </c>
      <c r="E57" s="230"/>
      <c r="F57" s="131" t="s">
        <v>41</v>
      </c>
      <c r="G57" s="225"/>
      <c r="H57" s="226"/>
      <c r="I57" s="272"/>
      <c r="J57" s="273"/>
      <c r="K57" s="273"/>
      <c r="L57" s="273"/>
      <c r="M57" s="273"/>
      <c r="N57" s="273"/>
      <c r="O57" s="273"/>
      <c r="P57" s="273"/>
      <c r="Q57" s="273"/>
      <c r="R57" s="274"/>
      <c r="S57" s="275"/>
      <c r="T57" s="276"/>
      <c r="U57" s="297"/>
      <c r="V57" s="145">
        <f>COUNTIF(I57:T57,F57&amp;G57)</f>
        <v>0</v>
      </c>
      <c r="W57" s="145">
        <f>COUNTIF(I57:T57,"&gt;=-1")</f>
        <v>0</v>
      </c>
      <c r="X57" s="146" t="str">
        <f>IF(U57="",IF(W57=0,"No",IF(V57/W57&gt;=0.75,"Yes","No")),"No")</f>
        <v>No</v>
      </c>
      <c r="Y57" s="145" t="str">
        <f>IF(X57=" "," ",IF(X57="No","Yes","No"))</f>
        <v>Yes</v>
      </c>
      <c r="Z57" s="145" t="str">
        <f>IFERROR(IF(Y57="Yes",IF(AND(OR(R57&lt;AVERAGE(O57:Q57),R57&lt;G57),OR(S57&lt;AVERAGE(O57:Q57),S57&lt;G57),OR(T57&lt;AVERAGE(O57:Q57),T57&lt;G57)),"Yes","No"),"")," ")</f>
        <v xml:space="preserve"> </v>
      </c>
      <c r="AA57" s="145" t="str">
        <f>IF(U57="",IF(AND(X57=" ",OR(Z57=" ",Z57=0))," ",IF(X57="Yes","Compliant",IF(Z57="Yes","Compliant","Not Compliant"))),"Not Compliant")</f>
        <v>Not Compliant</v>
      </c>
      <c r="AB57" s="361" t="s">
        <v>36</v>
      </c>
      <c r="AC57" s="362">
        <v>4.2</v>
      </c>
    </row>
    <row r="58" spans="1:29" ht="37.5" customHeight="1" x14ac:dyDescent="0.2">
      <c r="A58" s="614" t="s">
        <v>127</v>
      </c>
      <c r="B58" s="617" t="s">
        <v>353</v>
      </c>
      <c r="C58" s="514" t="s">
        <v>5</v>
      </c>
      <c r="D58" s="330" t="s">
        <v>161</v>
      </c>
      <c r="E58" s="330"/>
      <c r="F58" s="331" t="s">
        <v>41</v>
      </c>
      <c r="G58" s="141"/>
      <c r="H58" s="353"/>
      <c r="I58" s="354"/>
      <c r="J58" s="355"/>
      <c r="K58" s="355"/>
      <c r="L58" s="355"/>
      <c r="M58" s="355"/>
      <c r="N58" s="355"/>
      <c r="O58" s="356"/>
      <c r="P58" s="356"/>
      <c r="Q58" s="356"/>
      <c r="R58" s="357"/>
      <c r="S58" s="358"/>
      <c r="T58" s="359"/>
      <c r="U58" s="360"/>
      <c r="V58" s="101">
        <f t="shared" si="15"/>
        <v>0</v>
      </c>
      <c r="W58" s="101">
        <f t="shared" si="16"/>
        <v>0</v>
      </c>
      <c r="X58" s="340" t="str">
        <f t="shared" si="2"/>
        <v>No</v>
      </c>
      <c r="Y58" s="101" t="str">
        <f t="shared" si="3"/>
        <v>Yes</v>
      </c>
      <c r="Z58" s="101" t="str">
        <f>IFERROR(IF(Y58="Yes",IF(AND(OR(R58&lt;AVERAGE(O58:Q58),R58&lt;G58),OR(S58&lt;AVERAGE(O58:Q58),S58&lt;G58),OR(T58&lt;AVERAGE(O58:Q58),T58&lt;G58)),"Yes","No"),"")," ")</f>
        <v xml:space="preserve"> </v>
      </c>
      <c r="AA58" s="101" t="str">
        <f t="shared" si="4"/>
        <v>Not Compliant</v>
      </c>
      <c r="AB58" s="341"/>
      <c r="AC58" s="342">
        <v>4.5</v>
      </c>
    </row>
    <row r="59" spans="1:29" ht="37.5" customHeight="1" x14ac:dyDescent="0.2">
      <c r="A59" s="615"/>
      <c r="B59" s="617"/>
      <c r="C59" s="180" t="s">
        <v>160</v>
      </c>
      <c r="D59" s="313" t="s">
        <v>162</v>
      </c>
      <c r="E59" s="313"/>
      <c r="F59" s="181" t="s">
        <v>41</v>
      </c>
      <c r="G59" s="199"/>
      <c r="H59" s="319"/>
      <c r="I59" s="320"/>
      <c r="J59" s="321"/>
      <c r="K59" s="321"/>
      <c r="L59" s="321"/>
      <c r="M59" s="321"/>
      <c r="N59" s="321"/>
      <c r="O59" s="217"/>
      <c r="P59" s="217"/>
      <c r="Q59" s="217"/>
      <c r="R59" s="322"/>
      <c r="S59" s="301"/>
      <c r="T59" s="323"/>
      <c r="U59" s="324"/>
      <c r="V59" s="98">
        <f t="shared" si="15"/>
        <v>0</v>
      </c>
      <c r="W59" s="98">
        <f t="shared" si="16"/>
        <v>0</v>
      </c>
      <c r="X59" s="99" t="str">
        <f t="shared" si="2"/>
        <v>No</v>
      </c>
      <c r="Y59" s="98" t="str">
        <f t="shared" si="3"/>
        <v>Yes</v>
      </c>
      <c r="Z59" s="98" t="str">
        <f>IFERROR(IF(Y59="Yes",IF(AND(OR(R59&lt;AVERAGE(O59:Q59),R59&lt;G59),OR(S59&lt;AVERAGE(O59:Q59),S59&lt;G59),OR(T59&lt;AVERAGE(O59:Q59),T59&lt;G59)),"Yes","No"),"")," ")</f>
        <v xml:space="preserve"> </v>
      </c>
      <c r="AA59" s="98" t="str">
        <f t="shared" si="4"/>
        <v>Not Compliant</v>
      </c>
      <c r="AB59" s="184"/>
      <c r="AC59" s="306">
        <v>4.5</v>
      </c>
    </row>
    <row r="60" spans="1:29" ht="37.5" customHeight="1" x14ac:dyDescent="0.2">
      <c r="A60" s="615"/>
      <c r="B60" s="618"/>
      <c r="C60" s="213" t="s">
        <v>54</v>
      </c>
      <c r="D60" s="316" t="s">
        <v>55</v>
      </c>
      <c r="E60" s="316"/>
      <c r="F60" s="215" t="s">
        <v>40</v>
      </c>
      <c r="G60" s="112"/>
      <c r="H60" s="221"/>
      <c r="I60" s="256"/>
      <c r="J60" s="257"/>
      <c r="K60" s="257"/>
      <c r="L60" s="257"/>
      <c r="M60" s="257"/>
      <c r="N60" s="257"/>
      <c r="O60" s="215"/>
      <c r="P60" s="215"/>
      <c r="Q60" s="215"/>
      <c r="R60" s="258"/>
      <c r="S60" s="259"/>
      <c r="T60" s="260"/>
      <c r="U60" s="303"/>
      <c r="V60" s="116">
        <f t="shared" si="15"/>
        <v>0</v>
      </c>
      <c r="W60" s="116">
        <f t="shared" si="16"/>
        <v>0</v>
      </c>
      <c r="X60" s="117" t="str">
        <f t="shared" si="2"/>
        <v>No</v>
      </c>
      <c r="Y60" s="116" t="str">
        <f t="shared" si="3"/>
        <v>Yes</v>
      </c>
      <c r="Z60" s="116" t="str">
        <f t="shared" ref="Z60:Z67" si="22">IFERROR(IF(Y60="Yes",IF(AND(OR(R60&gt;AVERAGE(O60:Q60),R60&gt;G60),OR(S60&gt;AVERAGE(O60:Q60),S60&gt;G60),OR(T60&gt;AVERAGE(O60:Q60),T60&gt;G60)),"Yes","No"),"")," ")</f>
        <v xml:space="preserve"> </v>
      </c>
      <c r="AA60" s="116" t="str">
        <f t="shared" si="4"/>
        <v>Not Compliant</v>
      </c>
      <c r="AB60" s="295"/>
      <c r="AC60" s="296">
        <v>4.5</v>
      </c>
    </row>
    <row r="61" spans="1:29" ht="37.5" customHeight="1" x14ac:dyDescent="0.2">
      <c r="A61" s="615"/>
      <c r="B61" s="613" t="s">
        <v>354</v>
      </c>
      <c r="C61" s="343" t="s">
        <v>189</v>
      </c>
      <c r="D61" s="330" t="s">
        <v>190</v>
      </c>
      <c r="E61" s="430" t="s">
        <v>334</v>
      </c>
      <c r="F61" s="331" t="s">
        <v>40</v>
      </c>
      <c r="G61" s="332"/>
      <c r="H61" s="333"/>
      <c r="I61" s="528" t="s">
        <v>360</v>
      </c>
      <c r="J61" s="528" t="s">
        <v>360</v>
      </c>
      <c r="K61" s="528" t="s">
        <v>360</v>
      </c>
      <c r="L61" s="528" t="s">
        <v>360</v>
      </c>
      <c r="M61" s="528" t="s">
        <v>360</v>
      </c>
      <c r="N61" s="528" t="s">
        <v>360</v>
      </c>
      <c r="O61" s="331"/>
      <c r="P61" s="331"/>
      <c r="Q61" s="331"/>
      <c r="R61" s="336"/>
      <c r="S61" s="337"/>
      <c r="T61" s="338"/>
      <c r="U61" s="339"/>
      <c r="V61" s="101">
        <f t="shared" si="15"/>
        <v>0</v>
      </c>
      <c r="W61" s="101">
        <f t="shared" si="16"/>
        <v>0</v>
      </c>
      <c r="X61" s="340" t="str">
        <f t="shared" si="2"/>
        <v>No</v>
      </c>
      <c r="Y61" s="101" t="str">
        <f t="shared" si="3"/>
        <v>Yes</v>
      </c>
      <c r="Z61" s="101" t="str">
        <f t="shared" si="22"/>
        <v xml:space="preserve"> </v>
      </c>
      <c r="AA61" s="101" t="str">
        <f t="shared" si="4"/>
        <v>Not Compliant</v>
      </c>
      <c r="AB61" s="341"/>
      <c r="AC61" s="342">
        <v>4.5</v>
      </c>
    </row>
    <row r="62" spans="1:29" ht="37.5" customHeight="1" x14ac:dyDescent="0.2">
      <c r="A62" s="615"/>
      <c r="B62" s="619"/>
      <c r="C62" s="328" t="s">
        <v>12</v>
      </c>
      <c r="D62" s="318" t="s">
        <v>164</v>
      </c>
      <c r="E62" s="393" t="s">
        <v>335</v>
      </c>
      <c r="F62" s="217" t="s">
        <v>40</v>
      </c>
      <c r="G62" s="199"/>
      <c r="H62" s="319"/>
      <c r="I62" s="528" t="s">
        <v>360</v>
      </c>
      <c r="J62" s="528" t="s">
        <v>360</v>
      </c>
      <c r="K62" s="528" t="s">
        <v>360</v>
      </c>
      <c r="L62" s="528" t="s">
        <v>360</v>
      </c>
      <c r="M62" s="528" t="s">
        <v>360</v>
      </c>
      <c r="N62" s="528" t="s">
        <v>360</v>
      </c>
      <c r="O62" s="217"/>
      <c r="P62" s="217"/>
      <c r="Q62" s="217"/>
      <c r="R62" s="322"/>
      <c r="S62" s="301"/>
      <c r="T62" s="323"/>
      <c r="U62" s="324"/>
      <c r="V62" s="200">
        <v>0</v>
      </c>
      <c r="W62" s="200">
        <v>0</v>
      </c>
      <c r="X62" s="201" t="s">
        <v>186</v>
      </c>
      <c r="Y62" s="200" t="s">
        <v>187</v>
      </c>
      <c r="Z62" s="200" t="str">
        <f t="shared" si="22"/>
        <v xml:space="preserve"> </v>
      </c>
      <c r="AA62" s="200" t="s">
        <v>188</v>
      </c>
      <c r="AB62" s="202"/>
      <c r="AC62" s="293">
        <v>4.5</v>
      </c>
    </row>
    <row r="63" spans="1:29" ht="37.5" customHeight="1" x14ac:dyDescent="0.2">
      <c r="A63" s="615"/>
      <c r="B63" s="612"/>
      <c r="C63" s="110" t="s">
        <v>165</v>
      </c>
      <c r="D63" s="316" t="s">
        <v>166</v>
      </c>
      <c r="E63" s="429" t="s">
        <v>336</v>
      </c>
      <c r="F63" s="215" t="s">
        <v>40</v>
      </c>
      <c r="G63" s="112"/>
      <c r="H63" s="221"/>
      <c r="I63" s="528" t="s">
        <v>360</v>
      </c>
      <c r="J63" s="528" t="s">
        <v>360</v>
      </c>
      <c r="K63" s="528" t="s">
        <v>360</v>
      </c>
      <c r="L63" s="528" t="s">
        <v>360</v>
      </c>
      <c r="M63" s="528" t="s">
        <v>360</v>
      </c>
      <c r="N63" s="528" t="s">
        <v>360</v>
      </c>
      <c r="O63" s="215"/>
      <c r="P63" s="215"/>
      <c r="Q63" s="215"/>
      <c r="R63" s="258"/>
      <c r="S63" s="259"/>
      <c r="T63" s="260"/>
      <c r="U63" s="303"/>
      <c r="V63" s="116">
        <f t="shared" si="15"/>
        <v>0</v>
      </c>
      <c r="W63" s="116">
        <f t="shared" si="16"/>
        <v>0</v>
      </c>
      <c r="X63" s="117" t="str">
        <f t="shared" si="2"/>
        <v>No</v>
      </c>
      <c r="Y63" s="116" t="str">
        <f t="shared" si="3"/>
        <v>Yes</v>
      </c>
      <c r="Z63" s="116" t="str">
        <f t="shared" si="22"/>
        <v xml:space="preserve"> </v>
      </c>
      <c r="AA63" s="116" t="str">
        <f t="shared" si="4"/>
        <v>Not Compliant</v>
      </c>
      <c r="AB63" s="295"/>
      <c r="AC63" s="296">
        <v>4.5</v>
      </c>
    </row>
    <row r="64" spans="1:29" ht="37.5" customHeight="1" x14ac:dyDescent="0.2">
      <c r="A64" s="615"/>
      <c r="B64" s="129" t="s">
        <v>355</v>
      </c>
      <c r="C64" s="229" t="s">
        <v>135</v>
      </c>
      <c r="D64" s="230" t="s">
        <v>134</v>
      </c>
      <c r="E64" s="483" t="s">
        <v>337</v>
      </c>
      <c r="F64" s="231" t="s">
        <v>40</v>
      </c>
      <c r="G64" s="231"/>
      <c r="H64" s="232"/>
      <c r="I64" s="528" t="s">
        <v>360</v>
      </c>
      <c r="J64" s="528" t="s">
        <v>360</v>
      </c>
      <c r="K64" s="528" t="s">
        <v>360</v>
      </c>
      <c r="L64" s="528" t="s">
        <v>360</v>
      </c>
      <c r="M64" s="528" t="s">
        <v>360</v>
      </c>
      <c r="N64" s="528" t="s">
        <v>360</v>
      </c>
      <c r="O64" s="231"/>
      <c r="P64" s="231"/>
      <c r="Q64" s="231"/>
      <c r="R64" s="231"/>
      <c r="S64" s="231"/>
      <c r="T64" s="232"/>
      <c r="U64" s="261"/>
      <c r="V64" s="145">
        <f t="shared" si="15"/>
        <v>0</v>
      </c>
      <c r="W64" s="231">
        <f t="shared" si="16"/>
        <v>0</v>
      </c>
      <c r="X64" s="146" t="str">
        <f t="shared" si="2"/>
        <v>No</v>
      </c>
      <c r="Y64" s="145" t="str">
        <f t="shared" si="3"/>
        <v>Yes</v>
      </c>
      <c r="Z64" s="145" t="str">
        <f t="shared" si="22"/>
        <v xml:space="preserve"> </v>
      </c>
      <c r="AA64" s="145" t="str">
        <f t="shared" si="4"/>
        <v>Not Compliant</v>
      </c>
      <c r="AB64" s="231"/>
      <c r="AC64" s="232">
        <v>4.5</v>
      </c>
    </row>
    <row r="65" spans="1:29" ht="37.5" customHeight="1" x14ac:dyDescent="0.2">
      <c r="A65" s="615"/>
      <c r="B65" s="576" t="s">
        <v>356</v>
      </c>
      <c r="C65" s="227" t="s">
        <v>4</v>
      </c>
      <c r="D65" s="394" t="s">
        <v>254</v>
      </c>
      <c r="E65" s="394"/>
      <c r="F65" s="209" t="s">
        <v>40</v>
      </c>
      <c r="G65" s="128"/>
      <c r="H65" s="220"/>
      <c r="I65" s="528" t="s">
        <v>360</v>
      </c>
      <c r="J65" s="528" t="s">
        <v>360</v>
      </c>
      <c r="K65" s="528" t="s">
        <v>360</v>
      </c>
      <c r="L65" s="528" t="s">
        <v>360</v>
      </c>
      <c r="M65" s="528" t="s">
        <v>360</v>
      </c>
      <c r="N65" s="528" t="s">
        <v>360</v>
      </c>
      <c r="O65" s="209"/>
      <c r="P65" s="209"/>
      <c r="Q65" s="209"/>
      <c r="R65" s="251"/>
      <c r="S65" s="252"/>
      <c r="T65" s="253"/>
      <c r="U65" s="302"/>
      <c r="V65" s="106">
        <f t="shared" si="15"/>
        <v>0</v>
      </c>
      <c r="W65" s="106">
        <f t="shared" si="16"/>
        <v>0</v>
      </c>
      <c r="X65" s="107" t="str">
        <f t="shared" si="2"/>
        <v>No</v>
      </c>
      <c r="Y65" s="106" t="str">
        <f t="shared" si="3"/>
        <v>Yes</v>
      </c>
      <c r="Z65" s="106" t="str">
        <f t="shared" si="22"/>
        <v xml:space="preserve"> </v>
      </c>
      <c r="AA65" s="106" t="str">
        <f t="shared" si="4"/>
        <v>Not Compliant</v>
      </c>
      <c r="AB65" s="252"/>
      <c r="AC65" s="253"/>
    </row>
    <row r="66" spans="1:29" ht="37.5" customHeight="1" x14ac:dyDescent="0.2">
      <c r="A66" s="615"/>
      <c r="B66" s="578"/>
      <c r="C66" s="228" t="s">
        <v>10</v>
      </c>
      <c r="D66" s="316" t="s">
        <v>139</v>
      </c>
      <c r="E66" s="316"/>
      <c r="F66" s="215" t="s">
        <v>40</v>
      </c>
      <c r="G66" s="112"/>
      <c r="H66" s="221"/>
      <c r="I66" s="528" t="s">
        <v>360</v>
      </c>
      <c r="J66" s="528" t="s">
        <v>360</v>
      </c>
      <c r="K66" s="528" t="s">
        <v>360</v>
      </c>
      <c r="L66" s="528" t="s">
        <v>360</v>
      </c>
      <c r="M66" s="528" t="s">
        <v>360</v>
      </c>
      <c r="N66" s="528" t="s">
        <v>360</v>
      </c>
      <c r="O66" s="215"/>
      <c r="P66" s="215"/>
      <c r="Q66" s="215"/>
      <c r="R66" s="258"/>
      <c r="S66" s="259"/>
      <c r="T66" s="260"/>
      <c r="U66" s="303"/>
      <c r="V66" s="116">
        <f t="shared" si="15"/>
        <v>0</v>
      </c>
      <c r="W66" s="116">
        <f t="shared" si="16"/>
        <v>0</v>
      </c>
      <c r="X66" s="117" t="str">
        <f t="shared" si="2"/>
        <v>No</v>
      </c>
      <c r="Y66" s="116" t="str">
        <f t="shared" si="3"/>
        <v>Yes</v>
      </c>
      <c r="Z66" s="116" t="str">
        <f t="shared" si="22"/>
        <v xml:space="preserve"> </v>
      </c>
      <c r="AA66" s="116" t="str">
        <f t="shared" si="4"/>
        <v>Not Compliant</v>
      </c>
      <c r="AB66" s="259"/>
      <c r="AC66" s="260"/>
    </row>
    <row r="67" spans="1:29" ht="37.5" customHeight="1" x14ac:dyDescent="0.2">
      <c r="A67" s="615"/>
      <c r="B67" s="129" t="s">
        <v>357</v>
      </c>
      <c r="C67" s="224" t="s">
        <v>10</v>
      </c>
      <c r="D67" s="395" t="s">
        <v>255</v>
      </c>
      <c r="E67" s="395" t="s">
        <v>346</v>
      </c>
      <c r="F67" s="225" t="s">
        <v>40</v>
      </c>
      <c r="G67" s="131"/>
      <c r="H67" s="226"/>
      <c r="I67" s="528" t="s">
        <v>360</v>
      </c>
      <c r="J67" s="528" t="s">
        <v>360</v>
      </c>
      <c r="K67" s="528" t="s">
        <v>360</v>
      </c>
      <c r="L67" s="528" t="s">
        <v>360</v>
      </c>
      <c r="M67" s="528" t="s">
        <v>360</v>
      </c>
      <c r="N67" s="528" t="s">
        <v>360</v>
      </c>
      <c r="O67" s="225"/>
      <c r="P67" s="225"/>
      <c r="Q67" s="225"/>
      <c r="R67" s="264"/>
      <c r="S67" s="265"/>
      <c r="T67" s="266"/>
      <c r="U67" s="304"/>
      <c r="V67" s="145">
        <f t="shared" ref="V67:V75" si="23">COUNTIF(I67:T67,F67&amp;G67)</f>
        <v>0</v>
      </c>
      <c r="W67" s="145">
        <f>COUNTIF(I67:T67,"&gt;=-1")</f>
        <v>0</v>
      </c>
      <c r="X67" s="146" t="str">
        <f t="shared" ref="X67:X75" si="24">IF(U67="",IF(W67=0,"No",IF(V67/W67&gt;=0.75,"Yes","No")),"No")</f>
        <v>No</v>
      </c>
      <c r="Y67" s="145" t="str">
        <f t="shared" ref="Y67:Y75" si="25">IF(X67=" "," ",IF(X67="No","Yes","No"))</f>
        <v>Yes</v>
      </c>
      <c r="Z67" s="145" t="str">
        <f t="shared" si="22"/>
        <v xml:space="preserve"> </v>
      </c>
      <c r="AA67" s="145" t="str">
        <f t="shared" ref="AA67:AA75" si="26">IF(U67="",IF(AND(X67=" ",OR(Z67=" ",Z67=0))," ",IF(X67="Yes","Compliant",IF(Z67="Yes","Compliant","Not Compliant"))),"Not Compliant")</f>
        <v>Not Compliant</v>
      </c>
      <c r="AB67" s="265"/>
      <c r="AC67" s="266"/>
    </row>
    <row r="68" spans="1:29" ht="37.5" customHeight="1" x14ac:dyDescent="0.2">
      <c r="A68" s="615"/>
      <c r="B68" s="576" t="s">
        <v>358</v>
      </c>
      <c r="C68" s="133" t="s">
        <v>177</v>
      </c>
      <c r="D68" s="312" t="s">
        <v>185</v>
      </c>
      <c r="E68" s="403" t="s">
        <v>339</v>
      </c>
      <c r="F68" s="128" t="s">
        <v>41</v>
      </c>
      <c r="G68" s="218"/>
      <c r="H68" s="219"/>
      <c r="I68" s="239">
        <v>4.4000000000000003E-3</v>
      </c>
      <c r="J68" s="218">
        <v>1.2200000000000001E-2</v>
      </c>
      <c r="K68" s="218">
        <v>1.23E-2</v>
      </c>
      <c r="L68" s="218">
        <v>1.61E-2</v>
      </c>
      <c r="M68" s="218">
        <v>0</v>
      </c>
      <c r="N68" s="218">
        <v>3.8999999999999998E-3</v>
      </c>
      <c r="O68" s="218"/>
      <c r="P68" s="218"/>
      <c r="Q68" s="218"/>
      <c r="R68" s="269"/>
      <c r="S68" s="270"/>
      <c r="T68" s="271"/>
      <c r="U68" s="298"/>
      <c r="V68" s="106">
        <f t="shared" si="23"/>
        <v>0</v>
      </c>
      <c r="W68" s="106">
        <f>COUNTIF(I68:T68,"&gt;=-1")</f>
        <v>6</v>
      </c>
      <c r="X68" s="107" t="str">
        <f t="shared" si="24"/>
        <v>No</v>
      </c>
      <c r="Y68" s="106" t="str">
        <f t="shared" si="25"/>
        <v>Yes</v>
      </c>
      <c r="Z68" s="106" t="str">
        <f>IFERROR(IF(Y68="Yes",IF(AND(OR(R68&lt;AVERAGE(O68:Q68),R68&lt;G68),OR(S68&lt;AVERAGE(O68:Q68),S68&lt;G68),OR(T68&lt;AVERAGE(O68:Q68),T68&lt;G68)),"Yes","No"),"")," ")</f>
        <v xml:space="preserve"> </v>
      </c>
      <c r="AA68" s="106" t="str">
        <f t="shared" si="26"/>
        <v>Not Compliant</v>
      </c>
      <c r="AB68" s="299"/>
      <c r="AC68" s="300">
        <v>4.5</v>
      </c>
    </row>
    <row r="69" spans="1:29" ht="37.5" customHeight="1" x14ac:dyDescent="0.2">
      <c r="A69" s="615"/>
      <c r="B69" s="577"/>
      <c r="C69" s="373" t="s">
        <v>244</v>
      </c>
      <c r="D69" s="385" t="s">
        <v>245</v>
      </c>
      <c r="E69" s="485" t="s">
        <v>340</v>
      </c>
      <c r="F69" s="332"/>
      <c r="G69" s="374"/>
      <c r="H69" s="375"/>
      <c r="I69" s="528" t="s">
        <v>360</v>
      </c>
      <c r="J69" s="528" t="s">
        <v>360</v>
      </c>
      <c r="K69" s="528" t="s">
        <v>360</v>
      </c>
      <c r="L69" s="528" t="s">
        <v>360</v>
      </c>
      <c r="M69" s="528" t="s">
        <v>360</v>
      </c>
      <c r="N69" s="528" t="s">
        <v>360</v>
      </c>
      <c r="O69" s="374"/>
      <c r="P69" s="374"/>
      <c r="Q69" s="374"/>
      <c r="R69" s="377"/>
      <c r="S69" s="378"/>
      <c r="T69" s="379"/>
      <c r="U69" s="380"/>
      <c r="V69" s="101"/>
      <c r="W69" s="381"/>
      <c r="X69" s="382"/>
      <c r="Y69" s="381"/>
      <c r="Z69" s="381" t="str">
        <f>IFERROR(IF(Y69="Yes",IF(AND(OR(R69&gt;AVERAGE(O69:Q69),R69&gt;G69),OR(S69&gt;AVERAGE(O69:Q69),S69&gt;G69),OR(T69&gt;AVERAGE(O69:Q69),T69&gt;G69)),"Yes","No"),"")," ")</f>
        <v/>
      </c>
      <c r="AA69" s="381"/>
      <c r="AB69" s="383"/>
      <c r="AC69" s="384"/>
    </row>
    <row r="70" spans="1:29" ht="37.5" customHeight="1" x14ac:dyDescent="0.2">
      <c r="A70" s="615"/>
      <c r="B70" s="576" t="s">
        <v>359</v>
      </c>
      <c r="C70" s="133" t="s">
        <v>178</v>
      </c>
      <c r="D70" s="312" t="s">
        <v>140</v>
      </c>
      <c r="E70" s="403" t="s">
        <v>341</v>
      </c>
      <c r="F70" s="128" t="s">
        <v>41</v>
      </c>
      <c r="G70" s="218"/>
      <c r="H70" s="219"/>
      <c r="I70" s="239">
        <v>2.5000000000000001E-2</v>
      </c>
      <c r="J70" s="218">
        <v>1.6E-2</v>
      </c>
      <c r="K70" s="218">
        <v>2.3E-2</v>
      </c>
      <c r="L70" s="218">
        <v>7.0000000000000001E-3</v>
      </c>
      <c r="M70" s="218">
        <v>6.0000000000000001E-3</v>
      </c>
      <c r="N70" s="218">
        <v>2.3E-2</v>
      </c>
      <c r="O70" s="218"/>
      <c r="P70" s="218"/>
      <c r="Q70" s="218"/>
      <c r="R70" s="269"/>
      <c r="S70" s="270"/>
      <c r="T70" s="271"/>
      <c r="U70" s="298"/>
      <c r="V70" s="106">
        <f t="shared" si="23"/>
        <v>0</v>
      </c>
      <c r="W70" s="106">
        <f>COUNTIF(I70:T70,"&gt;=-1")</f>
        <v>6</v>
      </c>
      <c r="X70" s="107" t="str">
        <f t="shared" si="24"/>
        <v>No</v>
      </c>
      <c r="Y70" s="106" t="str">
        <f t="shared" si="25"/>
        <v>Yes</v>
      </c>
      <c r="Z70" s="106" t="str">
        <f>IFERROR(IF(Y70="Yes",IF(AND(OR(R70&lt;AVERAGE(O70:Q70),R70&lt;G70),OR(S70&lt;AVERAGE(O70:Q70),S70&lt;G70),OR(T70&lt;AVERAGE(O70:Q70),T70&lt;G70)),"Yes","No"),"")," ")</f>
        <v xml:space="preserve"> </v>
      </c>
      <c r="AA70" s="106" t="str">
        <f t="shared" si="26"/>
        <v>Not Compliant</v>
      </c>
      <c r="AB70" s="299"/>
      <c r="AC70" s="300">
        <v>4.5</v>
      </c>
    </row>
    <row r="71" spans="1:29" ht="52.5" customHeight="1" x14ac:dyDescent="0.2">
      <c r="A71" s="616"/>
      <c r="B71" s="578"/>
      <c r="C71" s="386" t="s">
        <v>246</v>
      </c>
      <c r="D71" s="387" t="s">
        <v>247</v>
      </c>
      <c r="E71" s="387" t="s">
        <v>342</v>
      </c>
      <c r="F71" s="181"/>
      <c r="G71" s="180"/>
      <c r="H71" s="212"/>
      <c r="I71" s="528" t="s">
        <v>360</v>
      </c>
      <c r="J71" s="528" t="s">
        <v>360</v>
      </c>
      <c r="K71" s="528" t="s">
        <v>360</v>
      </c>
      <c r="L71" s="528" t="s">
        <v>360</v>
      </c>
      <c r="M71" s="528" t="s">
        <v>360</v>
      </c>
      <c r="N71" s="528" t="s">
        <v>360</v>
      </c>
      <c r="O71" s="203"/>
      <c r="P71" s="203"/>
      <c r="Q71" s="203"/>
      <c r="R71" s="203"/>
      <c r="S71" s="204"/>
      <c r="T71" s="282"/>
      <c r="U71" s="292"/>
      <c r="V71" s="98"/>
      <c r="W71" s="200"/>
      <c r="X71" s="201"/>
      <c r="Y71" s="200"/>
      <c r="Z71" s="200" t="str">
        <f>IFERROR(IF(Y71="Yes",IF(AND(OR(R71&gt;AVERAGE(O71:Q71),R71&gt;G71),OR(S71&gt;AVERAGE(O71:Q71),S71&gt;G71),OR(T71&gt;AVERAGE(O71:Q71),T71&gt;G71)),"Yes","No"),"")," ")</f>
        <v/>
      </c>
      <c r="AA71" s="200"/>
      <c r="AB71" s="202"/>
      <c r="AC71" s="293"/>
    </row>
    <row r="72" spans="1:29" ht="41.25" customHeight="1" x14ac:dyDescent="0.2">
      <c r="A72" s="593" t="s">
        <v>25</v>
      </c>
      <c r="B72" s="178" t="s">
        <v>167</v>
      </c>
      <c r="C72" s="207" t="s">
        <v>26</v>
      </c>
      <c r="D72" s="208" t="s">
        <v>27</v>
      </c>
      <c r="E72" s="208"/>
      <c r="F72" s="209" t="s">
        <v>40</v>
      </c>
      <c r="G72" s="207"/>
      <c r="H72" s="210"/>
      <c r="I72" s="531"/>
      <c r="J72" s="278"/>
      <c r="K72" s="278"/>
      <c r="L72" s="278"/>
      <c r="M72" s="278"/>
      <c r="N72" s="278"/>
      <c r="O72" s="278"/>
      <c r="P72" s="278"/>
      <c r="Q72" s="278"/>
      <c r="R72" s="278"/>
      <c r="S72" s="279"/>
      <c r="T72" s="280"/>
      <c r="U72" s="287"/>
      <c r="V72" s="106">
        <f t="shared" si="23"/>
        <v>0</v>
      </c>
      <c r="W72" s="288">
        <f t="shared" si="16"/>
        <v>0</v>
      </c>
      <c r="X72" s="289" t="str">
        <f t="shared" si="24"/>
        <v>No</v>
      </c>
      <c r="Y72" s="288" t="str">
        <f t="shared" si="25"/>
        <v>Yes</v>
      </c>
      <c r="Z72" s="288" t="str">
        <f>IFERROR(IF(Y72="Yes",IF(AND(OR(R72&gt;AVERAGE(O72:Q72),R72&gt;G72),OR(S72&gt;AVERAGE(O72:Q72),S72&gt;G72),OR(T72&gt;AVERAGE(O72:Q72),T72&gt;G72)),"Yes","No"),"")," ")</f>
        <v xml:space="preserve"> </v>
      </c>
      <c r="AA72" s="288" t="str">
        <f t="shared" si="26"/>
        <v>Not Compliant</v>
      </c>
      <c r="AB72" s="290"/>
      <c r="AC72" s="291"/>
    </row>
    <row r="73" spans="1:29" ht="41.25" customHeight="1" x14ac:dyDescent="0.2">
      <c r="A73" s="593"/>
      <c r="B73" s="211" t="s">
        <v>168</v>
      </c>
      <c r="C73" s="180" t="s">
        <v>26</v>
      </c>
      <c r="D73" s="185" t="s">
        <v>27</v>
      </c>
      <c r="E73" s="185"/>
      <c r="F73" s="181" t="s">
        <v>40</v>
      </c>
      <c r="G73" s="180"/>
      <c r="H73" s="212"/>
      <c r="I73" s="281"/>
      <c r="J73" s="203"/>
      <c r="K73" s="203"/>
      <c r="L73" s="203"/>
      <c r="M73" s="203"/>
      <c r="N73" s="203"/>
      <c r="O73" s="203"/>
      <c r="P73" s="203"/>
      <c r="Q73" s="203"/>
      <c r="R73" s="203"/>
      <c r="S73" s="204"/>
      <c r="T73" s="282"/>
      <c r="U73" s="292"/>
      <c r="V73" s="98">
        <f t="shared" si="23"/>
        <v>0</v>
      </c>
      <c r="W73" s="200">
        <f t="shared" si="16"/>
        <v>0</v>
      </c>
      <c r="X73" s="201" t="str">
        <f t="shared" si="24"/>
        <v>No</v>
      </c>
      <c r="Y73" s="200" t="str">
        <f t="shared" si="25"/>
        <v>Yes</v>
      </c>
      <c r="Z73" s="200" t="str">
        <f>IFERROR(IF(Y73="Yes",IF(AND(OR(R73&gt;AVERAGE(O73:Q73),R73&gt;G73),OR(S73&gt;AVERAGE(O73:Q73),S73&gt;G73),OR(T73&gt;AVERAGE(O73:Q73),T73&gt;G73)),"Yes","No"),"")," ")</f>
        <v xml:space="preserve"> </v>
      </c>
      <c r="AA73" s="200" t="str">
        <f t="shared" si="26"/>
        <v>Not Compliant</v>
      </c>
      <c r="AB73" s="202"/>
      <c r="AC73" s="293"/>
    </row>
    <row r="74" spans="1:29" ht="41.25" customHeight="1" x14ac:dyDescent="0.2">
      <c r="A74" s="593"/>
      <c r="B74" s="211" t="s">
        <v>169</v>
      </c>
      <c r="C74" s="180" t="s">
        <v>26</v>
      </c>
      <c r="D74" s="185" t="s">
        <v>27</v>
      </c>
      <c r="E74" s="185"/>
      <c r="F74" s="181" t="s">
        <v>40</v>
      </c>
      <c r="G74" s="180"/>
      <c r="H74" s="212"/>
      <c r="I74" s="281"/>
      <c r="J74" s="203"/>
      <c r="K74" s="203"/>
      <c r="L74" s="203"/>
      <c r="M74" s="203"/>
      <c r="N74" s="203"/>
      <c r="O74" s="203"/>
      <c r="P74" s="203"/>
      <c r="Q74" s="203"/>
      <c r="R74" s="203"/>
      <c r="S74" s="204"/>
      <c r="T74" s="282"/>
      <c r="U74" s="292"/>
      <c r="V74" s="98">
        <f t="shared" si="23"/>
        <v>0</v>
      </c>
      <c r="W74" s="200">
        <f t="shared" si="16"/>
        <v>0</v>
      </c>
      <c r="X74" s="201" t="str">
        <f t="shared" si="24"/>
        <v>No</v>
      </c>
      <c r="Y74" s="200" t="str">
        <f t="shared" si="25"/>
        <v>Yes</v>
      </c>
      <c r="Z74" s="200" t="str">
        <f>IFERROR(IF(Y74="Yes",IF(AND(OR(R74&gt;AVERAGE(O74:Q74),R74&gt;G74),OR(S74&gt;AVERAGE(O74:Q74),S74&gt;G74),OR(T74&gt;AVERAGE(O74:Q74),T74&gt;G74)),"Yes","No"),"")," ")</f>
        <v xml:space="preserve"> </v>
      </c>
      <c r="AA74" s="200" t="str">
        <f t="shared" si="26"/>
        <v>Not Compliant</v>
      </c>
      <c r="AB74" s="202"/>
      <c r="AC74" s="293"/>
    </row>
    <row r="75" spans="1:29" ht="41.25" customHeight="1" x14ac:dyDescent="0.2">
      <c r="A75" s="593"/>
      <c r="B75" s="122" t="s">
        <v>170</v>
      </c>
      <c r="C75" s="213" t="s">
        <v>26</v>
      </c>
      <c r="D75" s="214" t="s">
        <v>27</v>
      </c>
      <c r="E75" s="214"/>
      <c r="F75" s="215" t="s">
        <v>40</v>
      </c>
      <c r="G75" s="213"/>
      <c r="H75" s="216"/>
      <c r="I75" s="283"/>
      <c r="J75" s="284"/>
      <c r="K75" s="284"/>
      <c r="L75" s="284"/>
      <c r="M75" s="284"/>
      <c r="N75" s="284"/>
      <c r="O75" s="284"/>
      <c r="P75" s="284"/>
      <c r="Q75" s="284"/>
      <c r="R75" s="284"/>
      <c r="S75" s="285"/>
      <c r="T75" s="286"/>
      <c r="U75" s="294"/>
      <c r="V75" s="116">
        <f t="shared" si="23"/>
        <v>0</v>
      </c>
      <c r="W75" s="116">
        <f t="shared" si="16"/>
        <v>0</v>
      </c>
      <c r="X75" s="117" t="str">
        <f t="shared" si="24"/>
        <v>No</v>
      </c>
      <c r="Y75" s="116" t="str">
        <f t="shared" si="25"/>
        <v>Yes</v>
      </c>
      <c r="Z75" s="116" t="str">
        <f>IFERROR(IF(Y75="Yes",IF(AND(OR(R75&gt;AVERAGE(O75:Q75),R75&gt;G75),OR(S75&gt;AVERAGE(O75:Q75),S75&gt;G75),OR(T75&gt;AVERAGE(O75:Q75),T75&gt;G75)),"Yes","No"),"")," ")</f>
        <v xml:space="preserve"> </v>
      </c>
      <c r="AA75" s="116" t="str">
        <f t="shared" si="26"/>
        <v>Not Compliant</v>
      </c>
      <c r="AB75" s="295"/>
      <c r="AC75" s="296"/>
    </row>
    <row r="76" spans="1:29" ht="15.75" customHeight="1" x14ac:dyDescent="0.2">
      <c r="A76" s="76"/>
      <c r="C76" s="77"/>
      <c r="D76" s="179"/>
      <c r="E76" s="179"/>
      <c r="F76" s="77"/>
      <c r="G76" s="77"/>
      <c r="H76" s="77"/>
    </row>
    <row r="77" spans="1:29" ht="20.100000000000001" customHeight="1" x14ac:dyDescent="0.2">
      <c r="V77" s="563" t="s">
        <v>142</v>
      </c>
      <c r="W77" s="564"/>
      <c r="X77" s="564"/>
      <c r="Y77" s="564"/>
      <c r="Z77" s="564"/>
      <c r="AA77" s="564"/>
      <c r="AB77" s="565"/>
    </row>
    <row r="78" spans="1:29" ht="25.5" x14ac:dyDescent="0.2">
      <c r="V78" s="352"/>
      <c r="W78" s="155" t="s">
        <v>145</v>
      </c>
      <c r="X78" s="155" t="s">
        <v>146</v>
      </c>
      <c r="Y78" s="155" t="s">
        <v>147</v>
      </c>
      <c r="Z78" s="155" t="s">
        <v>19</v>
      </c>
      <c r="AA78" s="155" t="s">
        <v>141</v>
      </c>
      <c r="AB78" s="155" t="s">
        <v>144</v>
      </c>
    </row>
    <row r="79" spans="1:29" ht="12.75" customHeight="1" x14ac:dyDescent="0.2">
      <c r="V79" s="169" t="s">
        <v>32</v>
      </c>
      <c r="W79" s="165">
        <f>SUMPRODUCT(($AB$4:$AB$75="Y")*($X$4:$X$75="Yes"))</f>
        <v>4</v>
      </c>
      <c r="X79" s="145">
        <f>SUMPRODUCT(($AB$4:$AB$75="Y")*($X$4:$X$75&lt;&gt;"Yes"))</f>
        <v>32</v>
      </c>
      <c r="Y79" s="157">
        <f>SUMPRODUCT(($AB$4:$AB$75="Y")*($AA$4:$AA$75="Compliant"))</f>
        <v>4</v>
      </c>
      <c r="Z79" s="74">
        <f>COUNTIF(AB$4:AB$75,"Y")</f>
        <v>36</v>
      </c>
      <c r="AA79" s="161">
        <f t="shared" ref="AA79:AA90" si="27">W79/Z79</f>
        <v>0.1111111111111111</v>
      </c>
      <c r="AB79" s="156">
        <f>Y79/Z79</f>
        <v>0.1111111111111111</v>
      </c>
    </row>
    <row r="80" spans="1:29" ht="12.75" customHeight="1" x14ac:dyDescent="0.2">
      <c r="V80" s="170">
        <v>4.0999999999999996</v>
      </c>
      <c r="W80" s="166">
        <f t="shared" ref="W80:W90" si="28">SUMPRODUCT(($AC$4:$AC$75=$V80)*($X$4:$X$75="Yes"))</f>
        <v>0</v>
      </c>
      <c r="X80" s="101">
        <f t="shared" ref="X80:X90" si="29">SUMPRODUCT(($AC$4:$AC$75=$V80)*($X$4:$X$75&lt;&gt;"Yes"))</f>
        <v>7</v>
      </c>
      <c r="Y80" s="158">
        <f t="shared" ref="Y80:Y90" si="30">SUMPRODUCT(($AC$4:$AC$75=$V80)*($AA$4:$AA$75="Compliant"))</f>
        <v>0</v>
      </c>
      <c r="Z80" s="172">
        <f t="shared" ref="Z80:Z90" si="31">COUNTIF(AC$4:AC$75,V80)</f>
        <v>7</v>
      </c>
      <c r="AA80" s="162">
        <f t="shared" si="27"/>
        <v>0</v>
      </c>
      <c r="AB80" s="175"/>
    </row>
    <row r="81" spans="1:28" x14ac:dyDescent="0.2">
      <c r="V81" s="170">
        <v>4.2</v>
      </c>
      <c r="W81" s="166">
        <f t="shared" si="28"/>
        <v>0</v>
      </c>
      <c r="X81" s="101">
        <f t="shared" si="29"/>
        <v>1</v>
      </c>
      <c r="Y81" s="158">
        <f t="shared" si="30"/>
        <v>0</v>
      </c>
      <c r="Z81" s="172">
        <f t="shared" si="31"/>
        <v>1</v>
      </c>
      <c r="AA81" s="162">
        <f t="shared" si="27"/>
        <v>0</v>
      </c>
      <c r="AB81" s="175"/>
    </row>
    <row r="82" spans="1:28" ht="13.5" customHeight="1" x14ac:dyDescent="0.2">
      <c r="V82" s="170" t="s">
        <v>227</v>
      </c>
      <c r="W82" s="166">
        <f t="shared" si="28"/>
        <v>1</v>
      </c>
      <c r="X82" s="101">
        <f t="shared" si="29"/>
        <v>5</v>
      </c>
      <c r="Y82" s="158">
        <f t="shared" si="30"/>
        <v>1</v>
      </c>
      <c r="Z82" s="172">
        <f t="shared" si="31"/>
        <v>6</v>
      </c>
      <c r="AA82" s="162">
        <f t="shared" si="27"/>
        <v>0.16666666666666666</v>
      </c>
      <c r="AB82" s="175"/>
    </row>
    <row r="83" spans="1:28" x14ac:dyDescent="0.2">
      <c r="V83" s="170" t="s">
        <v>228</v>
      </c>
      <c r="W83" s="166">
        <f t="shared" si="28"/>
        <v>3</v>
      </c>
      <c r="X83" s="101">
        <f t="shared" si="29"/>
        <v>8</v>
      </c>
      <c r="Y83" s="158">
        <f t="shared" si="30"/>
        <v>3</v>
      </c>
      <c r="Z83" s="172">
        <f t="shared" si="31"/>
        <v>11</v>
      </c>
      <c r="AA83" s="162">
        <f t="shared" si="27"/>
        <v>0.27272727272727271</v>
      </c>
      <c r="AB83" s="175"/>
    </row>
    <row r="84" spans="1:28" ht="12.75" customHeight="1" x14ac:dyDescent="0.2">
      <c r="A84" s="566"/>
      <c r="B84" s="567"/>
      <c r="C84" s="567"/>
      <c r="D84" s="567"/>
      <c r="E84" s="567"/>
      <c r="F84" s="567"/>
      <c r="G84" s="567"/>
      <c r="H84" s="567"/>
      <c r="I84" s="567"/>
      <c r="J84" s="567"/>
      <c r="K84" s="567"/>
      <c r="L84" s="567"/>
      <c r="V84" s="170" t="s">
        <v>229</v>
      </c>
      <c r="W84" s="166">
        <f t="shared" si="28"/>
        <v>0</v>
      </c>
      <c r="X84" s="101">
        <f t="shared" si="29"/>
        <v>2</v>
      </c>
      <c r="Y84" s="158">
        <f t="shared" si="30"/>
        <v>0</v>
      </c>
      <c r="Z84" s="172">
        <f t="shared" si="31"/>
        <v>2</v>
      </c>
      <c r="AA84" s="162">
        <f t="shared" si="27"/>
        <v>0</v>
      </c>
      <c r="AB84" s="175"/>
    </row>
    <row r="85" spans="1:28" x14ac:dyDescent="0.2">
      <c r="V85" s="170" t="s">
        <v>233</v>
      </c>
      <c r="W85" s="166">
        <f t="shared" si="28"/>
        <v>0</v>
      </c>
      <c r="X85" s="101">
        <f t="shared" si="29"/>
        <v>4</v>
      </c>
      <c r="Y85" s="158">
        <f t="shared" si="30"/>
        <v>0</v>
      </c>
      <c r="Z85" s="172">
        <f t="shared" si="31"/>
        <v>4</v>
      </c>
      <c r="AA85" s="162">
        <f t="shared" si="27"/>
        <v>0</v>
      </c>
      <c r="AB85" s="175"/>
    </row>
    <row r="86" spans="1:28" x14ac:dyDescent="0.2">
      <c r="V86" s="170" t="s">
        <v>230</v>
      </c>
      <c r="W86" s="166">
        <f t="shared" si="28"/>
        <v>0</v>
      </c>
      <c r="X86" s="101">
        <f t="shared" si="29"/>
        <v>2</v>
      </c>
      <c r="Y86" s="158">
        <f t="shared" si="30"/>
        <v>0</v>
      </c>
      <c r="Z86" s="172">
        <f t="shared" si="31"/>
        <v>2</v>
      </c>
      <c r="AA86" s="162">
        <f t="shared" si="27"/>
        <v>0</v>
      </c>
      <c r="AB86" s="175"/>
    </row>
    <row r="87" spans="1:28" x14ac:dyDescent="0.2">
      <c r="V87" s="170" t="s">
        <v>231</v>
      </c>
      <c r="W87" s="166">
        <f t="shared" si="28"/>
        <v>0</v>
      </c>
      <c r="X87" s="101">
        <f t="shared" si="29"/>
        <v>1</v>
      </c>
      <c r="Y87" s="158">
        <f t="shared" si="30"/>
        <v>0</v>
      </c>
      <c r="Z87" s="172">
        <f t="shared" si="31"/>
        <v>1</v>
      </c>
      <c r="AA87" s="162">
        <f t="shared" si="27"/>
        <v>0</v>
      </c>
      <c r="AB87" s="175"/>
    </row>
    <row r="88" spans="1:28" x14ac:dyDescent="0.2">
      <c r="V88" s="170" t="s">
        <v>232</v>
      </c>
      <c r="W88" s="167">
        <f t="shared" si="28"/>
        <v>0</v>
      </c>
      <c r="X88" s="98">
        <f t="shared" si="29"/>
        <v>1</v>
      </c>
      <c r="Y88" s="159">
        <f t="shared" si="30"/>
        <v>0</v>
      </c>
      <c r="Z88" s="173">
        <f t="shared" si="31"/>
        <v>1</v>
      </c>
      <c r="AA88" s="163">
        <f t="shared" si="27"/>
        <v>0</v>
      </c>
      <c r="AB88" s="176"/>
    </row>
    <row r="89" spans="1:28" x14ac:dyDescent="0.2">
      <c r="V89" s="171" t="s">
        <v>234</v>
      </c>
      <c r="W89" s="167">
        <f t="shared" si="28"/>
        <v>0</v>
      </c>
      <c r="X89" s="98">
        <f t="shared" si="29"/>
        <v>1</v>
      </c>
      <c r="Y89" s="159">
        <f t="shared" si="30"/>
        <v>0</v>
      </c>
      <c r="Z89" s="173">
        <f t="shared" si="31"/>
        <v>1</v>
      </c>
      <c r="AA89" s="163">
        <f t="shared" si="27"/>
        <v>0</v>
      </c>
      <c r="AB89" s="176"/>
    </row>
    <row r="90" spans="1:28" x14ac:dyDescent="0.2">
      <c r="V90" s="345">
        <v>4.5</v>
      </c>
      <c r="W90" s="168">
        <f t="shared" si="28"/>
        <v>0</v>
      </c>
      <c r="X90" s="116">
        <f t="shared" si="29"/>
        <v>9</v>
      </c>
      <c r="Y90" s="160">
        <f t="shared" si="30"/>
        <v>0</v>
      </c>
      <c r="Z90" s="174">
        <f t="shared" si="31"/>
        <v>9</v>
      </c>
      <c r="AA90" s="164">
        <f t="shared" si="27"/>
        <v>0</v>
      </c>
      <c r="AB90" s="177"/>
    </row>
  </sheetData>
  <mergeCells count="34">
    <mergeCell ref="B68:B69"/>
    <mergeCell ref="V77:AB77"/>
    <mergeCell ref="A84:L84"/>
    <mergeCell ref="A72:A75"/>
    <mergeCell ref="A58:A71"/>
    <mergeCell ref="B58:B60"/>
    <mergeCell ref="B61:B63"/>
    <mergeCell ref="B70:B71"/>
    <mergeCell ref="B65:B66"/>
    <mergeCell ref="A1:AC1"/>
    <mergeCell ref="A2:A3"/>
    <mergeCell ref="B2:B3"/>
    <mergeCell ref="C2:C3"/>
    <mergeCell ref="D2:D3"/>
    <mergeCell ref="G2:G3"/>
    <mergeCell ref="H2:H3"/>
    <mergeCell ref="AB2:AB3"/>
    <mergeCell ref="AA2:AA3"/>
    <mergeCell ref="U2:U3"/>
    <mergeCell ref="AC2:AC3"/>
    <mergeCell ref="I2:T2"/>
    <mergeCell ref="Z2:Z3"/>
    <mergeCell ref="Y2:Y3"/>
    <mergeCell ref="V2:V3"/>
    <mergeCell ref="A43:A57"/>
    <mergeCell ref="B43:B56"/>
    <mergeCell ref="B4:B19"/>
    <mergeCell ref="B20:B35"/>
    <mergeCell ref="X2:X3"/>
    <mergeCell ref="F2:F3"/>
    <mergeCell ref="W2:W3"/>
    <mergeCell ref="A4:A42"/>
    <mergeCell ref="B36:B42"/>
    <mergeCell ref="E2:E3"/>
  </mergeCells>
  <phoneticPr fontId="0" type="noConversion"/>
  <conditionalFormatting sqref="AB67">
    <cfRule type="cellIs" dxfId="361" priority="193" stopIfTrue="1" operator="equal">
      <formula>"Not Compliant"</formula>
    </cfRule>
    <cfRule type="cellIs" dxfId="360" priority="194" stopIfTrue="1" operator="equal">
      <formula>"Compliant"</formula>
    </cfRule>
  </conditionalFormatting>
  <conditionalFormatting sqref="AA39:AA40">
    <cfRule type="cellIs" dxfId="359" priority="167" stopIfTrue="1" operator="equal">
      <formula>"Not Compliant"</formula>
    </cfRule>
    <cfRule type="cellIs" dxfId="358" priority="168" stopIfTrue="1" operator="equal">
      <formula>"Compliant"</formula>
    </cfRule>
  </conditionalFormatting>
  <conditionalFormatting sqref="X4:Z5 X76:Z76 X24:Z29 X8:Z21 X34:Z36 X61:Z66 X41:Z42">
    <cfRule type="cellIs" dxfId="357" priority="243" stopIfTrue="1" operator="equal">
      <formula>"Yes"</formula>
    </cfRule>
    <cfRule type="cellIs" dxfId="356" priority="244" stopIfTrue="1" operator="equal">
      <formula>"No"</formula>
    </cfRule>
  </conditionalFormatting>
  <conditionalFormatting sqref="AB28:AB29 AB5 AA4:AA5 AA76 AA24:AA29 AA8:AA21 V16:Z16 AA34:AA36 AA61:AA66 AB8:AB20 AB35:AB36 AA41:AB42">
    <cfRule type="cellIs" dxfId="355" priority="245" stopIfTrue="1" operator="equal">
      <formula>"Not Compliant"</formula>
    </cfRule>
    <cfRule type="cellIs" dxfId="354" priority="246" stopIfTrue="1" operator="equal">
      <formula>"Compliant"</formula>
    </cfRule>
  </conditionalFormatting>
  <conditionalFormatting sqref="I41:U41">
    <cfRule type="cellIs" dxfId="353" priority="247" stopIfTrue="1" operator="lessThan">
      <formula>0.88</formula>
    </cfRule>
  </conditionalFormatting>
  <conditionalFormatting sqref="I42:U42">
    <cfRule type="cellIs" dxfId="352" priority="248" stopIfTrue="1" operator="greaterThan">
      <formula>0.04</formula>
    </cfRule>
  </conditionalFormatting>
  <conditionalFormatting sqref="I4:U4">
    <cfRule type="cellIs" dxfId="351" priority="249" stopIfTrue="1" operator="lessThan">
      <formula>0.85</formula>
    </cfRule>
  </conditionalFormatting>
  <conditionalFormatting sqref="J35:U35 I28:U29 I10:I11 J10:U16 I36:U38 I41:U42 I58:U60 I5:U9">
    <cfRule type="cellIs" dxfId="350" priority="250" stopIfTrue="1" operator="greaterThan">
      <formula>0.025</formula>
    </cfRule>
  </conditionalFormatting>
  <conditionalFormatting sqref="I15:U20">
    <cfRule type="cellIs" dxfId="349" priority="251" stopIfTrue="1" operator="lessThan">
      <formula>0.68</formula>
    </cfRule>
  </conditionalFormatting>
  <conditionalFormatting sqref="I17:U17 I19:U19">
    <cfRule type="cellIs" dxfId="348" priority="252" stopIfTrue="1" operator="greaterThan">
      <formula>480</formula>
    </cfRule>
  </conditionalFormatting>
  <conditionalFormatting sqref="AB65">
    <cfRule type="cellIs" dxfId="347" priority="241" stopIfTrue="1" operator="equal">
      <formula>"Not Compliant"</formula>
    </cfRule>
    <cfRule type="cellIs" dxfId="346" priority="242" stopIfTrue="1" operator="equal">
      <formula>"Compliant"</formula>
    </cfRule>
  </conditionalFormatting>
  <conditionalFormatting sqref="O66:Q66">
    <cfRule type="cellIs" dxfId="345" priority="239" stopIfTrue="1" operator="lessThan">
      <formula>0.95</formula>
    </cfRule>
  </conditionalFormatting>
  <conditionalFormatting sqref="X32:Z32">
    <cfRule type="cellIs" dxfId="344" priority="224" stopIfTrue="1" operator="equal">
      <formula>"Yes"</formula>
    </cfRule>
    <cfRule type="cellIs" dxfId="343" priority="225" stopIfTrue="1" operator="equal">
      <formula>"No"</formula>
    </cfRule>
  </conditionalFormatting>
  <conditionalFormatting sqref="AA32:AB32">
    <cfRule type="cellIs" dxfId="342" priority="226" stopIfTrue="1" operator="equal">
      <formula>"Not Compliant"</formula>
    </cfRule>
    <cfRule type="cellIs" dxfId="341" priority="227" stopIfTrue="1" operator="equal">
      <formula>"Compliant"</formula>
    </cfRule>
  </conditionalFormatting>
  <conditionalFormatting sqref="J32:U32">
    <cfRule type="cellIs" dxfId="340" priority="228" stopIfTrue="1" operator="greaterThan">
      <formula>0.025</formula>
    </cfRule>
  </conditionalFormatting>
  <conditionalFormatting sqref="X33:Z33">
    <cfRule type="cellIs" dxfId="339" priority="218" stopIfTrue="1" operator="equal">
      <formula>"Yes"</formula>
    </cfRule>
    <cfRule type="cellIs" dxfId="338" priority="219" stopIfTrue="1" operator="equal">
      <formula>"No"</formula>
    </cfRule>
  </conditionalFormatting>
  <conditionalFormatting sqref="AA33:AB33">
    <cfRule type="cellIs" dxfId="337" priority="220" stopIfTrue="1" operator="equal">
      <formula>"Not Compliant"</formula>
    </cfRule>
    <cfRule type="cellIs" dxfId="336" priority="221" stopIfTrue="1" operator="equal">
      <formula>"Compliant"</formula>
    </cfRule>
  </conditionalFormatting>
  <conditionalFormatting sqref="J33:U33">
    <cfRule type="cellIs" dxfId="335" priority="222" stopIfTrue="1" operator="greaterThan">
      <formula>0.025</formula>
    </cfRule>
  </conditionalFormatting>
  <conditionalFormatting sqref="I33:U33">
    <cfRule type="cellIs" dxfId="334" priority="223" stopIfTrue="1" operator="lessThan">
      <formula>0.68</formula>
    </cfRule>
  </conditionalFormatting>
  <conditionalFormatting sqref="X72:Z75">
    <cfRule type="cellIs" dxfId="333" priority="214" stopIfTrue="1" operator="equal">
      <formula>"Yes"</formula>
    </cfRule>
    <cfRule type="cellIs" dxfId="332" priority="215" stopIfTrue="1" operator="equal">
      <formula>"No"</formula>
    </cfRule>
  </conditionalFormatting>
  <conditionalFormatting sqref="AA72:AA75">
    <cfRule type="cellIs" dxfId="331" priority="216" stopIfTrue="1" operator="equal">
      <formula>"Not Compliant"</formula>
    </cfRule>
    <cfRule type="cellIs" dxfId="330" priority="217" stopIfTrue="1" operator="equal">
      <formula>"Compliant"</formula>
    </cfRule>
  </conditionalFormatting>
  <conditionalFormatting sqref="W72:Z75">
    <cfRule type="cellIs" dxfId="329" priority="212" stopIfTrue="1" operator="equal">
      <formula>"Yes"</formula>
    </cfRule>
    <cfRule type="cellIs" dxfId="328" priority="213" stopIfTrue="1" operator="equal">
      <formula>"No"</formula>
    </cfRule>
  </conditionalFormatting>
  <conditionalFormatting sqref="AA72:AA75">
    <cfRule type="cellIs" dxfId="327" priority="210" stopIfTrue="1" operator="equal">
      <formula>"Not Compliant"</formula>
    </cfRule>
    <cfRule type="cellIs" dxfId="326" priority="211" stopIfTrue="1" operator="equal">
      <formula>"Compliant"</formula>
    </cfRule>
  </conditionalFormatting>
  <conditionalFormatting sqref="W72:Z75">
    <cfRule type="cellIs" dxfId="325" priority="208" stopIfTrue="1" operator="equal">
      <formula>"Not Compliant"</formula>
    </cfRule>
    <cfRule type="cellIs" dxfId="324" priority="209" stopIfTrue="1" operator="equal">
      <formula>"Compliant"</formula>
    </cfRule>
  </conditionalFormatting>
  <conditionalFormatting sqref="X6:Z7">
    <cfRule type="cellIs" dxfId="323" priority="204" stopIfTrue="1" operator="equal">
      <formula>"Yes"</formula>
    </cfRule>
    <cfRule type="cellIs" dxfId="322" priority="205" stopIfTrue="1" operator="equal">
      <formula>"No"</formula>
    </cfRule>
  </conditionalFormatting>
  <conditionalFormatting sqref="AA6:AB7">
    <cfRule type="cellIs" dxfId="321" priority="206" stopIfTrue="1" operator="equal">
      <formula>"Not Compliant"</formula>
    </cfRule>
    <cfRule type="cellIs" dxfId="320" priority="207" stopIfTrue="1" operator="equal">
      <formula>"Compliant"</formula>
    </cfRule>
  </conditionalFormatting>
  <conditionalFormatting sqref="I22:U23">
    <cfRule type="cellIs" dxfId="319" priority="203" stopIfTrue="1" operator="greaterThan">
      <formula>0.025</formula>
    </cfRule>
  </conditionalFormatting>
  <conditionalFormatting sqref="X22:Z23">
    <cfRule type="cellIs" dxfId="318" priority="199" stopIfTrue="1" operator="equal">
      <formula>"Yes"</formula>
    </cfRule>
    <cfRule type="cellIs" dxfId="317" priority="200" stopIfTrue="1" operator="equal">
      <formula>"No"</formula>
    </cfRule>
  </conditionalFormatting>
  <conditionalFormatting sqref="AA22:AB23">
    <cfRule type="cellIs" dxfId="316" priority="201" stopIfTrue="1" operator="equal">
      <formula>"Not Compliant"</formula>
    </cfRule>
    <cfRule type="cellIs" dxfId="315" priority="202" stopIfTrue="1" operator="equal">
      <formula>"Compliant"</formula>
    </cfRule>
  </conditionalFormatting>
  <conditionalFormatting sqref="X67:Z67">
    <cfRule type="cellIs" dxfId="314" priority="195" stopIfTrue="1" operator="equal">
      <formula>"Yes"</formula>
    </cfRule>
    <cfRule type="cellIs" dxfId="313" priority="196" stopIfTrue="1" operator="equal">
      <formula>"No"</formula>
    </cfRule>
  </conditionalFormatting>
  <conditionalFormatting sqref="AA67">
    <cfRule type="cellIs" dxfId="312" priority="197" stopIfTrue="1" operator="equal">
      <formula>"Not Compliant"</formula>
    </cfRule>
    <cfRule type="cellIs" dxfId="311" priority="198" stopIfTrue="1" operator="equal">
      <formula>"Compliant"</formula>
    </cfRule>
  </conditionalFormatting>
  <conditionalFormatting sqref="O67:U67">
    <cfRule type="cellIs" dxfId="310" priority="192" stopIfTrue="1" operator="lessThan">
      <formula>0.88</formula>
    </cfRule>
  </conditionalFormatting>
  <conditionalFormatting sqref="X39:Z40">
    <cfRule type="cellIs" dxfId="309" priority="165" stopIfTrue="1" operator="equal">
      <formula>"Yes"</formula>
    </cfRule>
    <cfRule type="cellIs" dxfId="308" priority="166" stopIfTrue="1" operator="equal">
      <formula>"No"</formula>
    </cfRule>
  </conditionalFormatting>
  <conditionalFormatting sqref="X60:Z60">
    <cfRule type="cellIs" dxfId="307" priority="161" stopIfTrue="1" operator="equal">
      <formula>"Yes"</formula>
    </cfRule>
    <cfRule type="cellIs" dxfId="306" priority="162" stopIfTrue="1" operator="equal">
      <formula>"No"</formula>
    </cfRule>
  </conditionalFormatting>
  <conditionalFormatting sqref="AA60">
    <cfRule type="cellIs" dxfId="305" priority="163" stopIfTrue="1" operator="equal">
      <formula>"Not Compliant"</formula>
    </cfRule>
    <cfRule type="cellIs" dxfId="304" priority="164" stopIfTrue="1" operator="equal">
      <formula>"Compliant"</formula>
    </cfRule>
  </conditionalFormatting>
  <conditionalFormatting sqref="X37:Z37">
    <cfRule type="cellIs" dxfId="303" priority="149" stopIfTrue="1" operator="equal">
      <formula>"Yes"</formula>
    </cfRule>
    <cfRule type="cellIs" dxfId="302" priority="150" stopIfTrue="1" operator="equal">
      <formula>"No"</formula>
    </cfRule>
  </conditionalFormatting>
  <conditionalFormatting sqref="AA37">
    <cfRule type="cellIs" dxfId="301" priority="151" stopIfTrue="1" operator="equal">
      <formula>"Not Compliant"</formula>
    </cfRule>
    <cfRule type="cellIs" dxfId="300" priority="152" stopIfTrue="1" operator="equal">
      <formula>"Compliant"</formula>
    </cfRule>
  </conditionalFormatting>
  <conditionalFormatting sqref="X38:Z38">
    <cfRule type="cellIs" dxfId="299" priority="145" stopIfTrue="1" operator="equal">
      <formula>"Yes"</formula>
    </cfRule>
    <cfRule type="cellIs" dxfId="298" priority="146" stopIfTrue="1" operator="equal">
      <formula>"No"</formula>
    </cfRule>
  </conditionalFormatting>
  <conditionalFormatting sqref="AA38">
    <cfRule type="cellIs" dxfId="297" priority="147" stopIfTrue="1" operator="equal">
      <formula>"Not Compliant"</formula>
    </cfRule>
    <cfRule type="cellIs" dxfId="296" priority="148" stopIfTrue="1" operator="equal">
      <formula>"Compliant"</formula>
    </cfRule>
  </conditionalFormatting>
  <conditionalFormatting sqref="X58:Z58">
    <cfRule type="cellIs" dxfId="295" priority="141" stopIfTrue="1" operator="equal">
      <formula>"Yes"</formula>
    </cfRule>
    <cfRule type="cellIs" dxfId="294" priority="142" stopIfTrue="1" operator="equal">
      <formula>"No"</formula>
    </cfRule>
  </conditionalFormatting>
  <conditionalFormatting sqref="AA58">
    <cfRule type="cellIs" dxfId="293" priority="143" stopIfTrue="1" operator="equal">
      <formula>"Not Compliant"</formula>
    </cfRule>
    <cfRule type="cellIs" dxfId="292" priority="144" stopIfTrue="1" operator="equal">
      <formula>"Compliant"</formula>
    </cfRule>
  </conditionalFormatting>
  <conditionalFormatting sqref="X59:Z59">
    <cfRule type="cellIs" dxfId="291" priority="137" stopIfTrue="1" operator="equal">
      <formula>"Yes"</formula>
    </cfRule>
    <cfRule type="cellIs" dxfId="290" priority="138" stopIfTrue="1" operator="equal">
      <formula>"No"</formula>
    </cfRule>
  </conditionalFormatting>
  <conditionalFormatting sqref="AA59:AB59">
    <cfRule type="cellIs" dxfId="289" priority="139" stopIfTrue="1" operator="equal">
      <formula>"Not Compliant"</formula>
    </cfRule>
    <cfRule type="cellIs" dxfId="288" priority="140" stopIfTrue="1" operator="equal">
      <formula>"Compliant"</formula>
    </cfRule>
  </conditionalFormatting>
  <conditionalFormatting sqref="AB57">
    <cfRule type="cellIs" dxfId="287" priority="95" stopIfTrue="1" operator="equal">
      <formula>"Not Compliant"</formula>
    </cfRule>
    <cfRule type="cellIs" dxfId="286" priority="96" stopIfTrue="1" operator="equal">
      <formula>"Compliant"</formula>
    </cfRule>
  </conditionalFormatting>
  <conditionalFormatting sqref="X57:Z57">
    <cfRule type="cellIs" dxfId="285" priority="107" stopIfTrue="1" operator="equal">
      <formula>"Yes"</formula>
    </cfRule>
    <cfRule type="cellIs" dxfId="284" priority="108" stopIfTrue="1" operator="equal">
      <formula>"No"</formula>
    </cfRule>
  </conditionalFormatting>
  <conditionalFormatting sqref="AA57">
    <cfRule type="cellIs" dxfId="283" priority="109" stopIfTrue="1" operator="equal">
      <formula>"Not Compliant"</formula>
    </cfRule>
    <cfRule type="cellIs" dxfId="282" priority="110" stopIfTrue="1" operator="equal">
      <formula>"Compliant"</formula>
    </cfRule>
  </conditionalFormatting>
  <conditionalFormatting sqref="AB57">
    <cfRule type="cellIs" dxfId="281" priority="105" stopIfTrue="1" operator="equal">
      <formula>"Not Compliant"</formula>
    </cfRule>
    <cfRule type="cellIs" dxfId="280" priority="106" stopIfTrue="1" operator="equal">
      <formula>"Compliant"</formula>
    </cfRule>
  </conditionalFormatting>
  <conditionalFormatting sqref="I57:U57">
    <cfRule type="cellIs" dxfId="279" priority="104" stopIfTrue="1" operator="lessThan">
      <formula>0.88</formula>
    </cfRule>
  </conditionalFormatting>
  <conditionalFormatting sqref="W57:X57">
    <cfRule type="cellIs" dxfId="278" priority="101" stopIfTrue="1" operator="equal">
      <formula>"Yes"</formula>
    </cfRule>
    <cfRule type="cellIs" dxfId="277" priority="102" stopIfTrue="1" operator="equal">
      <formula>"No"</formula>
    </cfRule>
  </conditionalFormatting>
  <conditionalFormatting sqref="Z57">
    <cfRule type="cellIs" dxfId="276" priority="99" stopIfTrue="1" operator="equal">
      <formula>"Not Compliant"</formula>
    </cfRule>
    <cfRule type="cellIs" dxfId="275" priority="100" stopIfTrue="1" operator="equal">
      <formula>"Compliant"</formula>
    </cfRule>
  </conditionalFormatting>
  <conditionalFormatting sqref="W57:Z57">
    <cfRule type="cellIs" dxfId="274" priority="97" stopIfTrue="1" operator="equal">
      <formula>"Not Compliant"</formula>
    </cfRule>
    <cfRule type="cellIs" dxfId="273" priority="98" stopIfTrue="1" operator="equal">
      <formula>"Compliant"</formula>
    </cfRule>
  </conditionalFormatting>
  <conditionalFormatting sqref="I57:U57">
    <cfRule type="cellIs" dxfId="272" priority="94" stopIfTrue="1" operator="lessThan">
      <formula>0.88</formula>
    </cfRule>
  </conditionalFormatting>
  <conditionalFormatting sqref="X53:Z54">
    <cfRule type="cellIs" dxfId="271" priority="76" stopIfTrue="1" operator="equal">
      <formula>"Yes"</formula>
    </cfRule>
    <cfRule type="cellIs" dxfId="270" priority="77" stopIfTrue="1" operator="equal">
      <formula>"No"</formula>
    </cfRule>
  </conditionalFormatting>
  <conditionalFormatting sqref="I45:U52">
    <cfRule type="cellIs" dxfId="269" priority="84" stopIfTrue="1" operator="greaterThan">
      <formula>0.025</formula>
    </cfRule>
  </conditionalFormatting>
  <conditionalFormatting sqref="X45:Z52">
    <cfRule type="cellIs" dxfId="268" priority="80" stopIfTrue="1" operator="equal">
      <formula>"Yes"</formula>
    </cfRule>
    <cfRule type="cellIs" dxfId="267" priority="81" stopIfTrue="1" operator="equal">
      <formula>"No"</formula>
    </cfRule>
  </conditionalFormatting>
  <conditionalFormatting sqref="AA45:AB52">
    <cfRule type="cellIs" dxfId="266" priority="82" stopIfTrue="1" operator="equal">
      <formula>"Not Compliant"</formula>
    </cfRule>
    <cfRule type="cellIs" dxfId="265" priority="83" stopIfTrue="1" operator="equal">
      <formula>"Compliant"</formula>
    </cfRule>
  </conditionalFormatting>
  <conditionalFormatting sqref="AA53:AA54">
    <cfRule type="cellIs" dxfId="264" priority="78" stopIfTrue="1" operator="equal">
      <formula>"Not Compliant"</formula>
    </cfRule>
    <cfRule type="cellIs" dxfId="263" priority="79" stopIfTrue="1" operator="equal">
      <formula>"Compliant"</formula>
    </cfRule>
  </conditionalFormatting>
  <conditionalFormatting sqref="X43:Z44">
    <cfRule type="cellIs" dxfId="262" priority="89" stopIfTrue="1" operator="equal">
      <formula>"Yes"</formula>
    </cfRule>
    <cfRule type="cellIs" dxfId="261" priority="90" stopIfTrue="1" operator="equal">
      <formula>"No"</formula>
    </cfRule>
  </conditionalFormatting>
  <conditionalFormatting sqref="AA43:AA44">
    <cfRule type="cellIs" dxfId="260" priority="91" stopIfTrue="1" operator="equal">
      <formula>"Not Compliant"</formula>
    </cfRule>
    <cfRule type="cellIs" dxfId="259" priority="92" stopIfTrue="1" operator="equal">
      <formula>"Compliant"</formula>
    </cfRule>
  </conditionalFormatting>
  <conditionalFormatting sqref="AB43:AB44">
    <cfRule type="cellIs" dxfId="258" priority="87" stopIfTrue="1" operator="equal">
      <formula>"Not Compliant"</formula>
    </cfRule>
    <cfRule type="cellIs" dxfId="257" priority="88" stopIfTrue="1" operator="equal">
      <formula>"Compliant"</formula>
    </cfRule>
  </conditionalFormatting>
  <conditionalFormatting sqref="AB43:AB44">
    <cfRule type="cellIs" dxfId="256" priority="85" stopIfTrue="1" operator="equal">
      <formula>"Not Compliant"</formula>
    </cfRule>
    <cfRule type="cellIs" dxfId="255" priority="86" stopIfTrue="1" operator="equal">
      <formula>"Compliant"</formula>
    </cfRule>
  </conditionalFormatting>
  <conditionalFormatting sqref="AC5 AC16 AC41:AC42">
    <cfRule type="cellIs" dxfId="254" priority="74" stopIfTrue="1" operator="equal">
      <formula>"Not Compliant"</formula>
    </cfRule>
    <cfRule type="cellIs" dxfId="253" priority="75" stopIfTrue="1" operator="equal">
      <formula>"Compliant"</formula>
    </cfRule>
  </conditionalFormatting>
  <conditionalFormatting sqref="AC6">
    <cfRule type="cellIs" dxfId="252" priority="72" stopIfTrue="1" operator="equal">
      <formula>"Not Compliant"</formula>
    </cfRule>
    <cfRule type="cellIs" dxfId="251" priority="73" stopIfTrue="1" operator="equal">
      <formula>"Compliant"</formula>
    </cfRule>
  </conditionalFormatting>
  <conditionalFormatting sqref="AC67">
    <cfRule type="cellIs" dxfId="250" priority="70" stopIfTrue="1" operator="equal">
      <formula>"Not Compliant"</formula>
    </cfRule>
    <cfRule type="cellIs" dxfId="249" priority="71" stopIfTrue="1" operator="equal">
      <formula>"Compliant"</formula>
    </cfRule>
  </conditionalFormatting>
  <conditionalFormatting sqref="AC7:AC15">
    <cfRule type="cellIs" dxfId="248" priority="68" stopIfTrue="1" operator="equal">
      <formula>"Not Compliant"</formula>
    </cfRule>
    <cfRule type="cellIs" dxfId="247" priority="69" stopIfTrue="1" operator="equal">
      <formula>"Compliant"</formula>
    </cfRule>
  </conditionalFormatting>
  <conditionalFormatting sqref="AC17:AC19">
    <cfRule type="cellIs" dxfId="246" priority="66" stopIfTrue="1" operator="equal">
      <formula>"Not Compliant"</formula>
    </cfRule>
    <cfRule type="cellIs" dxfId="245" priority="67" stopIfTrue="1" operator="equal">
      <formula>"Compliant"</formula>
    </cfRule>
  </conditionalFormatting>
  <conditionalFormatting sqref="AC20:AC29 AC32:AC33">
    <cfRule type="cellIs" dxfId="244" priority="64" stopIfTrue="1" operator="equal">
      <formula>"Not Compliant"</formula>
    </cfRule>
    <cfRule type="cellIs" dxfId="243" priority="65" stopIfTrue="1" operator="equal">
      <formula>"Compliant"</formula>
    </cfRule>
  </conditionalFormatting>
  <conditionalFormatting sqref="AC35">
    <cfRule type="cellIs" dxfId="242" priority="62" stopIfTrue="1" operator="equal">
      <formula>"Not Compliant"</formula>
    </cfRule>
    <cfRule type="cellIs" dxfId="241" priority="63" stopIfTrue="1" operator="equal">
      <formula>"Compliant"</formula>
    </cfRule>
  </conditionalFormatting>
  <conditionalFormatting sqref="AC59">
    <cfRule type="cellIs" dxfId="240" priority="60" stopIfTrue="1" operator="equal">
      <formula>"Not Compliant"</formula>
    </cfRule>
    <cfRule type="cellIs" dxfId="239" priority="61" stopIfTrue="1" operator="equal">
      <formula>"Compliant"</formula>
    </cfRule>
  </conditionalFormatting>
  <conditionalFormatting sqref="AC57">
    <cfRule type="cellIs" dxfId="238" priority="58" stopIfTrue="1" operator="equal">
      <formula>"Not Compliant"</formula>
    </cfRule>
    <cfRule type="cellIs" dxfId="237" priority="59" stopIfTrue="1" operator="equal">
      <formula>"Compliant"</formula>
    </cfRule>
  </conditionalFormatting>
  <conditionalFormatting sqref="AC57">
    <cfRule type="cellIs" dxfId="236" priority="56" stopIfTrue="1" operator="equal">
      <formula>"Not Compliant"</formula>
    </cfRule>
    <cfRule type="cellIs" dxfId="235" priority="57" stopIfTrue="1" operator="equal">
      <formula>"Compliant"</formula>
    </cfRule>
  </conditionalFormatting>
  <conditionalFormatting sqref="AC45:AC52">
    <cfRule type="cellIs" dxfId="234" priority="54" stopIfTrue="1" operator="equal">
      <formula>"Not Compliant"</formula>
    </cfRule>
    <cfRule type="cellIs" dxfId="233" priority="55" stopIfTrue="1" operator="equal">
      <formula>"Compliant"</formula>
    </cfRule>
  </conditionalFormatting>
  <conditionalFormatting sqref="X68:Z69">
    <cfRule type="cellIs" dxfId="232" priority="50" stopIfTrue="1" operator="equal">
      <formula>"Yes"</formula>
    </cfRule>
    <cfRule type="cellIs" dxfId="231" priority="51" stopIfTrue="1" operator="equal">
      <formula>"No"</formula>
    </cfRule>
  </conditionalFormatting>
  <conditionalFormatting sqref="AA68:AA69">
    <cfRule type="cellIs" dxfId="230" priority="52" stopIfTrue="1" operator="equal">
      <formula>"Not Compliant"</formula>
    </cfRule>
    <cfRule type="cellIs" dxfId="229" priority="53" stopIfTrue="1" operator="equal">
      <formula>"Compliant"</formula>
    </cfRule>
  </conditionalFormatting>
  <conditionalFormatting sqref="X68:Z69">
    <cfRule type="cellIs" dxfId="228" priority="48" stopIfTrue="1" operator="equal">
      <formula>"Yes"</formula>
    </cfRule>
    <cfRule type="cellIs" dxfId="227" priority="49" stopIfTrue="1" operator="equal">
      <formula>"No"</formula>
    </cfRule>
  </conditionalFormatting>
  <conditionalFormatting sqref="AA68:AA69">
    <cfRule type="cellIs" dxfId="226" priority="46" stopIfTrue="1" operator="equal">
      <formula>"Not Compliant"</formula>
    </cfRule>
    <cfRule type="cellIs" dxfId="225" priority="47" stopIfTrue="1" operator="equal">
      <formula>"Compliant"</formula>
    </cfRule>
  </conditionalFormatting>
  <conditionalFormatting sqref="X70:Z70">
    <cfRule type="cellIs" dxfId="224" priority="32" stopIfTrue="1" operator="equal">
      <formula>"Yes"</formula>
    </cfRule>
    <cfRule type="cellIs" dxfId="223" priority="33" stopIfTrue="1" operator="equal">
      <formula>"No"</formula>
    </cfRule>
  </conditionalFormatting>
  <conditionalFormatting sqref="AA70">
    <cfRule type="cellIs" dxfId="222" priority="34" stopIfTrue="1" operator="equal">
      <formula>"Not Compliant"</formula>
    </cfRule>
    <cfRule type="cellIs" dxfId="221" priority="35" stopIfTrue="1" operator="equal">
      <formula>"Compliant"</formula>
    </cfRule>
  </conditionalFormatting>
  <conditionalFormatting sqref="X70:Z70">
    <cfRule type="cellIs" dxfId="220" priority="30" stopIfTrue="1" operator="equal">
      <formula>"Yes"</formula>
    </cfRule>
    <cfRule type="cellIs" dxfId="219" priority="31" stopIfTrue="1" operator="equal">
      <formula>"No"</formula>
    </cfRule>
  </conditionalFormatting>
  <conditionalFormatting sqref="AA70">
    <cfRule type="cellIs" dxfId="218" priority="28" stopIfTrue="1" operator="equal">
      <formula>"Not Compliant"</formula>
    </cfRule>
    <cfRule type="cellIs" dxfId="217" priority="29" stopIfTrue="1" operator="equal">
      <formula>"Compliant"</formula>
    </cfRule>
  </conditionalFormatting>
  <conditionalFormatting sqref="X71:Z71">
    <cfRule type="cellIs" dxfId="216" priority="24" stopIfTrue="1" operator="equal">
      <formula>"Yes"</formula>
    </cfRule>
    <cfRule type="cellIs" dxfId="215" priority="25" stopIfTrue="1" operator="equal">
      <formula>"No"</formula>
    </cfRule>
  </conditionalFormatting>
  <conditionalFormatting sqref="AA71">
    <cfRule type="cellIs" dxfId="214" priority="26" stopIfTrue="1" operator="equal">
      <formula>"Not Compliant"</formula>
    </cfRule>
    <cfRule type="cellIs" dxfId="213" priority="27" stopIfTrue="1" operator="equal">
      <formula>"Compliant"</formula>
    </cfRule>
  </conditionalFormatting>
  <conditionalFormatting sqref="W71:Z71">
    <cfRule type="cellIs" dxfId="212" priority="22" stopIfTrue="1" operator="equal">
      <formula>"Yes"</formula>
    </cfRule>
    <cfRule type="cellIs" dxfId="211" priority="23" stopIfTrue="1" operator="equal">
      <formula>"No"</formula>
    </cfRule>
  </conditionalFormatting>
  <conditionalFormatting sqref="AA71">
    <cfRule type="cellIs" dxfId="210" priority="20" stopIfTrue="1" operator="equal">
      <formula>"Not Compliant"</formula>
    </cfRule>
    <cfRule type="cellIs" dxfId="209" priority="21" stopIfTrue="1" operator="equal">
      <formula>"Compliant"</formula>
    </cfRule>
  </conditionalFormatting>
  <conditionalFormatting sqref="W71:Z71">
    <cfRule type="cellIs" dxfId="208" priority="18" stopIfTrue="1" operator="equal">
      <formula>"Not Compliant"</formula>
    </cfRule>
    <cfRule type="cellIs" dxfId="207" priority="19" stopIfTrue="1" operator="equal">
      <formula>"Compliant"</formula>
    </cfRule>
  </conditionalFormatting>
  <conditionalFormatting sqref="X56:Z56">
    <cfRule type="cellIs" dxfId="206" priority="14" stopIfTrue="1" operator="equal">
      <formula>"Yes"</formula>
    </cfRule>
    <cfRule type="cellIs" dxfId="205" priority="15" stopIfTrue="1" operator="equal">
      <formula>"No"</formula>
    </cfRule>
  </conditionalFormatting>
  <conditionalFormatting sqref="AA56">
    <cfRule type="cellIs" dxfId="204" priority="16" stopIfTrue="1" operator="equal">
      <formula>"Not Compliant"</formula>
    </cfRule>
    <cfRule type="cellIs" dxfId="203" priority="17" stopIfTrue="1" operator="equal">
      <formula>"Compliant"</formula>
    </cfRule>
  </conditionalFormatting>
  <conditionalFormatting sqref="N56:Q56">
    <cfRule type="cellIs" dxfId="202" priority="13" stopIfTrue="1" operator="lessThan">
      <formula>0.95</formula>
    </cfRule>
  </conditionalFormatting>
  <conditionalFormatting sqref="N56:Q56">
    <cfRule type="cellIs" dxfId="201" priority="12" stopIfTrue="1" operator="lessThan">
      <formula>0.95</formula>
    </cfRule>
  </conditionalFormatting>
  <conditionalFormatting sqref="X55:Z55">
    <cfRule type="cellIs" dxfId="200" priority="8" stopIfTrue="1" operator="equal">
      <formula>"Yes"</formula>
    </cfRule>
    <cfRule type="cellIs" dxfId="199" priority="9" stopIfTrue="1" operator="equal">
      <formula>"No"</formula>
    </cfRule>
  </conditionalFormatting>
  <conditionalFormatting sqref="AA55">
    <cfRule type="cellIs" dxfId="198" priority="10" stopIfTrue="1" operator="equal">
      <formula>"Not Compliant"</formula>
    </cfRule>
    <cfRule type="cellIs" dxfId="197" priority="11" stopIfTrue="1" operator="equal">
      <formula>"Compliant"</formula>
    </cfRule>
  </conditionalFormatting>
  <conditionalFormatting sqref="X30:Z31">
    <cfRule type="cellIs" dxfId="196" priority="3" stopIfTrue="1" operator="equal">
      <formula>"Yes"</formula>
    </cfRule>
    <cfRule type="cellIs" dxfId="195" priority="4" stopIfTrue="1" operator="equal">
      <formula>"No"</formula>
    </cfRule>
  </conditionalFormatting>
  <conditionalFormatting sqref="AA30:AB31">
    <cfRule type="cellIs" dxfId="194" priority="5" stopIfTrue="1" operator="equal">
      <formula>"Not Compliant"</formula>
    </cfRule>
    <cfRule type="cellIs" dxfId="193" priority="6" stopIfTrue="1" operator="equal">
      <formula>"Compliant"</formula>
    </cfRule>
  </conditionalFormatting>
  <conditionalFormatting sqref="I30:U31">
    <cfRule type="cellIs" dxfId="192" priority="7" stopIfTrue="1" operator="greaterThan">
      <formula>0.025</formula>
    </cfRule>
  </conditionalFormatting>
  <conditionalFormatting sqref="AC30:AC31">
    <cfRule type="cellIs" dxfId="191" priority="1" stopIfTrue="1" operator="equal">
      <formula>"Not Compliant"</formula>
    </cfRule>
    <cfRule type="cellIs" dxfId="190" priority="2" stopIfTrue="1" operator="equal">
      <formula>"Compliant"</formula>
    </cfRule>
  </conditionalFormatting>
  <dataValidations count="5">
    <dataValidation type="list" allowBlank="1" showInputMessage="1" showErrorMessage="1" sqref="H57 H43:H54">
      <formula1>"TB, T2B, T3B"</formula1>
    </dataValidation>
    <dataValidation type="list" allowBlank="1" showInputMessage="1" showErrorMessage="1" sqref="W16:AA16 W34:AA34 W38:AA38 AB4:AB75">
      <formula1>"Y,N"</formula1>
    </dataValidation>
    <dataValidation type="list" allowBlank="1" showInputMessage="1" showErrorMessage="1" sqref="F4:F75">
      <formula1>"&lt;, &lt;=, =, &gt;, &gt;="</formula1>
    </dataValidation>
    <dataValidation type="list" allowBlank="1" showInputMessage="1" showErrorMessage="1" sqref="U4:U75">
      <formula1>"C, U, I, K, A"</formula1>
    </dataValidation>
    <dataValidation type="list" allowBlank="1" showInputMessage="1" showErrorMessage="1" sqref="AC4:AC75">
      <formula1>"4.1,4.2,4.3.S,4.3.Q,4.3.R,4.3.E,4.4.S,4.4.Q,4.4.R,4.4.E, 4.5"</formula1>
    </dataValidation>
  </dataValidations>
  <printOptions gridLines="1"/>
  <pageMargins left="0.5" right="0.5" top="0.5" bottom="0.5" header="0.5" footer="0.5"/>
  <pageSetup paperSize="131" scale="35" fitToWidth="4" orientation="landscape" horizontalDpi="300" verticalDpi="300"/>
  <rowBreaks count="2" manualBreakCount="2">
    <brk id="159" max="22" man="1"/>
    <brk id="160" max="16383" man="1"/>
  </rowBreaks>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90"/>
  <sheetViews>
    <sheetView showGridLines="0" zoomScale="60" zoomScaleNormal="60" zoomScaleSheetLayoutView="50" zoomScalePageLayoutView="65" workbookViewId="0">
      <pane ySplit="3" topLeftCell="A4" activePane="bottomLeft" state="frozenSplit"/>
      <selection pane="bottomLeft" activeCell="L7" sqref="L7"/>
    </sheetView>
  </sheetViews>
  <sheetFormatPr baseColWidth="10" defaultColWidth="9.140625" defaultRowHeight="12.75" x14ac:dyDescent="0.2"/>
  <cols>
    <col min="1" max="1" width="16" style="90" customWidth="1"/>
    <col min="2" max="2" width="21.140625" style="7" customWidth="1"/>
    <col min="3" max="3" width="20.7109375" style="78" customWidth="1"/>
    <col min="4" max="4" width="44.42578125" style="206" customWidth="1"/>
    <col min="5" max="6" width="9.28515625" style="78" customWidth="1"/>
    <col min="7" max="7" width="15" style="78" customWidth="1"/>
    <col min="8" max="17" width="9.42578125" style="78" customWidth="1"/>
    <col min="18" max="19" width="9.42578125" style="15" customWidth="1"/>
    <col min="20" max="20" width="3.42578125" style="15" customWidth="1"/>
    <col min="21" max="21" width="12.42578125" style="15" customWidth="1"/>
    <col min="22" max="22" width="10.7109375" style="15" customWidth="1"/>
    <col min="23" max="23" width="11.28515625" style="15" customWidth="1"/>
    <col min="24" max="24" width="13.42578125" style="15" customWidth="1"/>
    <col min="25" max="25" width="14.140625" style="15" customWidth="1"/>
    <col min="26" max="26" width="18" style="15" customWidth="1"/>
    <col min="27" max="27" width="12.42578125" style="15" customWidth="1"/>
    <col min="28" max="28" width="9.140625" style="75"/>
    <col min="29" max="16384" width="9.140625" style="15"/>
  </cols>
  <sheetData>
    <row r="1" spans="1:71" s="73" customFormat="1" ht="44.25" customHeight="1" x14ac:dyDescent="0.4">
      <c r="A1" s="590" t="s">
        <v>226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row>
    <row r="2" spans="1:71" s="14" customFormat="1" ht="68.25" customHeight="1" x14ac:dyDescent="0.2">
      <c r="A2" s="561"/>
      <c r="B2" s="556" t="s">
        <v>120</v>
      </c>
      <c r="C2" s="556" t="s">
        <v>219</v>
      </c>
      <c r="D2" s="620" t="s">
        <v>42</v>
      </c>
      <c r="E2" s="556" t="s">
        <v>39</v>
      </c>
      <c r="F2" s="556" t="s">
        <v>122</v>
      </c>
      <c r="G2" s="556" t="s">
        <v>121</v>
      </c>
      <c r="H2" s="560" t="s">
        <v>143</v>
      </c>
      <c r="I2" s="560"/>
      <c r="J2" s="560"/>
      <c r="K2" s="560"/>
      <c r="L2" s="560"/>
      <c r="M2" s="560"/>
      <c r="N2" s="560"/>
      <c r="O2" s="560"/>
      <c r="P2" s="560"/>
      <c r="Q2" s="560"/>
      <c r="R2" s="560"/>
      <c r="S2" s="560"/>
      <c r="T2" s="558" t="s">
        <v>20</v>
      </c>
      <c r="U2" s="556" t="s">
        <v>123</v>
      </c>
      <c r="V2" s="556" t="s">
        <v>124</v>
      </c>
      <c r="W2" s="556" t="s">
        <v>15</v>
      </c>
      <c r="X2" s="556" t="s">
        <v>16</v>
      </c>
      <c r="Y2" s="556" t="s">
        <v>17</v>
      </c>
      <c r="Z2" s="556" t="s">
        <v>18</v>
      </c>
      <c r="AA2" s="556" t="s">
        <v>31</v>
      </c>
      <c r="AB2" s="556" t="s">
        <v>125</v>
      </c>
    </row>
    <row r="3" spans="1:71" ht="28.5" customHeight="1" x14ac:dyDescent="0.2">
      <c r="A3" s="562"/>
      <c r="B3" s="557"/>
      <c r="C3" s="557"/>
      <c r="D3" s="621"/>
      <c r="E3" s="557"/>
      <c r="F3" s="557"/>
      <c r="G3" s="557"/>
      <c r="H3" s="102">
        <v>44562</v>
      </c>
      <c r="I3" s="102">
        <v>44593</v>
      </c>
      <c r="J3" s="102">
        <v>44621</v>
      </c>
      <c r="K3" s="102">
        <v>44652</v>
      </c>
      <c r="L3" s="102">
        <v>44682</v>
      </c>
      <c r="M3" s="102">
        <v>44713</v>
      </c>
      <c r="N3" s="102">
        <v>44743</v>
      </c>
      <c r="O3" s="102">
        <v>44774</v>
      </c>
      <c r="P3" s="102">
        <v>44805</v>
      </c>
      <c r="Q3" s="102">
        <v>44835</v>
      </c>
      <c r="R3" s="102">
        <v>44866</v>
      </c>
      <c r="S3" s="102">
        <v>44896</v>
      </c>
      <c r="T3" s="559"/>
      <c r="U3" s="557"/>
      <c r="V3" s="557"/>
      <c r="W3" s="557"/>
      <c r="X3" s="557"/>
      <c r="Y3" s="557"/>
      <c r="Z3" s="557"/>
      <c r="AA3" s="557"/>
      <c r="AB3" s="557"/>
    </row>
    <row r="4" spans="1:71" ht="51" x14ac:dyDescent="0.2">
      <c r="A4" s="600" t="s">
        <v>163</v>
      </c>
      <c r="B4" s="584" t="s">
        <v>191</v>
      </c>
      <c r="C4" s="207" t="s">
        <v>148</v>
      </c>
      <c r="D4" s="312" t="s">
        <v>149</v>
      </c>
      <c r="E4" s="209" t="s">
        <v>40</v>
      </c>
      <c r="F4" s="235"/>
      <c r="G4" s="236"/>
      <c r="H4" s="239"/>
      <c r="I4" s="218"/>
      <c r="J4" s="218"/>
      <c r="K4" s="218"/>
      <c r="L4" s="218"/>
      <c r="M4" s="218"/>
      <c r="N4" s="218"/>
      <c r="O4" s="218"/>
      <c r="P4" s="218"/>
      <c r="Q4" s="240"/>
      <c r="R4" s="241"/>
      <c r="S4" s="242"/>
      <c r="T4" s="298"/>
      <c r="U4" s="106">
        <f>COUNTIF(H4:S4,E4&amp;F4)</f>
        <v>0</v>
      </c>
      <c r="V4" s="106">
        <f>COUNTIF(H4:S4,"&gt;=-1")</f>
        <v>0</v>
      </c>
      <c r="W4" s="107" t="str">
        <f>IF(T4="",IF(V4=0,"No",IF(U4/V4&gt;=0.75,"Yes","No")),"No")</f>
        <v>No</v>
      </c>
      <c r="X4" s="106" t="str">
        <f>IF(W4=" "," ",IF(W4="No","Yes","No"))</f>
        <v>Yes</v>
      </c>
      <c r="Y4" s="106" t="str">
        <f>IFERROR(IF(X4="Yes",IF(AND(OR(Q4&gt;AVERAGE(N4:P4),Q4&gt;F4),OR(R4&gt;AVERAGE(N4:P4),R4&gt;F4),OR(S4&gt;AVERAGE(N4:P4),S4&gt;F4)),"Yes","No"),"")," ")</f>
        <v xml:space="preserve"> </v>
      </c>
      <c r="Z4" s="106" t="str">
        <f>IF(T4="",IF(AND(W4=" ",OR(Y4=" ",Y4=0))," ",IF(W4="Yes","Compliant",IF(Y4="Yes","Compliant","Not Compliant"))),"Not Compliant")</f>
        <v>Not Compliant</v>
      </c>
      <c r="AA4" s="299" t="s">
        <v>36</v>
      </c>
      <c r="AB4" s="220" t="s">
        <v>227</v>
      </c>
    </row>
    <row r="5" spans="1:71" ht="37.5" customHeight="1" x14ac:dyDescent="0.2">
      <c r="A5" s="600"/>
      <c r="B5" s="585"/>
      <c r="C5" s="185" t="s">
        <v>5</v>
      </c>
      <c r="D5" s="205" t="s">
        <v>150</v>
      </c>
      <c r="E5" s="181" t="s">
        <v>41</v>
      </c>
      <c r="F5" s="182"/>
      <c r="G5" s="237"/>
      <c r="H5" s="243"/>
      <c r="I5" s="186"/>
      <c r="J5" s="182"/>
      <c r="K5" s="182"/>
      <c r="L5" s="182"/>
      <c r="M5" s="182"/>
      <c r="N5" s="182"/>
      <c r="O5" s="182"/>
      <c r="P5" s="182"/>
      <c r="Q5" s="187"/>
      <c r="R5" s="183"/>
      <c r="S5" s="244"/>
      <c r="T5" s="309"/>
      <c r="U5" s="98">
        <f t="shared" ref="U5:U15" si="0">COUNTIF(H5:S5,E5&amp;F5)</f>
        <v>0</v>
      </c>
      <c r="V5" s="98">
        <f t="shared" ref="V5:V15" si="1">COUNTIF(H5:S5,"&gt;=-1")</f>
        <v>0</v>
      </c>
      <c r="W5" s="99" t="str">
        <f t="shared" ref="W5:W66" si="2">IF(T5="",IF(V5=0,"No",IF(U5/V5&gt;=0.75,"Yes","No")),"No")</f>
        <v>No</v>
      </c>
      <c r="X5" s="98" t="str">
        <f t="shared" ref="X5:X66" si="3">IF(W5=" "," ",IF(W5="No","Yes","No"))</f>
        <v>Yes</v>
      </c>
      <c r="Y5" s="98" t="str">
        <f>IFERROR(IF(X5="Yes",IF(AND(OR(Q5&lt;AVERAGE(N5:P5),Q5&lt;F5),OR(R5&lt;AVERAGE(N5:P5),R5&lt;F5),OR(S5&lt;AVERAGE(N5:P5),S5&lt;F5)),"Yes","No"),"")," ")</f>
        <v xml:space="preserve"> </v>
      </c>
      <c r="Z5" s="98" t="str">
        <f t="shared" ref="Z5:Z66" si="4">IF(T5="",IF(AND(W5=" ",OR(Y5=" ",Y5=0))," ",IF(W5="Yes","Compliant",IF(Y5="Yes","Compliant","Not Compliant"))),"Not Compliant")</f>
        <v>Not Compliant</v>
      </c>
      <c r="AA5" s="184" t="s">
        <v>36</v>
      </c>
      <c r="AB5" s="233" t="s">
        <v>227</v>
      </c>
    </row>
    <row r="6" spans="1:71" ht="37.5" customHeight="1" x14ac:dyDescent="0.2">
      <c r="A6" s="600"/>
      <c r="B6" s="585"/>
      <c r="C6" s="185" t="s">
        <v>159</v>
      </c>
      <c r="D6" s="205" t="s">
        <v>182</v>
      </c>
      <c r="E6" s="181" t="s">
        <v>41</v>
      </c>
      <c r="F6" s="182"/>
      <c r="G6" s="237"/>
      <c r="H6" s="243"/>
      <c r="I6" s="186"/>
      <c r="J6" s="182"/>
      <c r="K6" s="182"/>
      <c r="L6" s="182"/>
      <c r="M6" s="182"/>
      <c r="N6" s="182"/>
      <c r="O6" s="182"/>
      <c r="P6" s="182"/>
      <c r="Q6" s="187"/>
      <c r="R6" s="183"/>
      <c r="S6" s="244"/>
      <c r="T6" s="309"/>
      <c r="U6" s="98">
        <f>COUNTIF(H6:S6,E6&amp;F6)</f>
        <v>0</v>
      </c>
      <c r="V6" s="98">
        <f>COUNTIF(H6:S6,"&gt;=-1")</f>
        <v>0</v>
      </c>
      <c r="W6" s="99" t="str">
        <f>IF(T6="",IF(V6=0,"No",IF(U6/V6&gt;=0.75,"Yes","No")),"No")</f>
        <v>No</v>
      </c>
      <c r="X6" s="98" t="str">
        <f>IF(W6=" "," ",IF(W6="No","Yes","No"))</f>
        <v>Yes</v>
      </c>
      <c r="Y6" s="98" t="str">
        <f>IFERROR(IF(X6="Yes",IF(AND(OR(Q6&lt;AVERAGE(N6:P6),Q6&lt;F6),OR(R6&lt;AVERAGE(N6:P6),R6&lt;F6),OR(S6&lt;AVERAGE(N6:P6),S6&lt;F6)),"Yes","No"),"")," ")</f>
        <v xml:space="preserve"> </v>
      </c>
      <c r="Z6" s="98" t="str">
        <f>IF(T6="",IF(AND(W6=" ",OR(Y6=" ",Y6=0))," ",IF(W6="Yes","Compliant",IF(Y6="Yes","Compliant","Not Compliant"))),"Not Compliant")</f>
        <v>Not Compliant</v>
      </c>
      <c r="AA6" s="98" t="s">
        <v>36</v>
      </c>
      <c r="AB6" s="307" t="s">
        <v>227</v>
      </c>
    </row>
    <row r="7" spans="1:71" ht="37.5" customHeight="1" x14ac:dyDescent="0.2">
      <c r="A7" s="600"/>
      <c r="B7" s="585"/>
      <c r="C7" s="185" t="s">
        <v>183</v>
      </c>
      <c r="D7" s="205" t="s">
        <v>184</v>
      </c>
      <c r="E7" s="181" t="s">
        <v>40</v>
      </c>
      <c r="F7" s="182"/>
      <c r="G7" s="237"/>
      <c r="H7" s="243"/>
      <c r="I7" s="186"/>
      <c r="J7" s="182"/>
      <c r="K7" s="182"/>
      <c r="L7" s="182"/>
      <c r="M7" s="182"/>
      <c r="N7" s="182"/>
      <c r="O7" s="182"/>
      <c r="P7" s="182"/>
      <c r="Q7" s="187"/>
      <c r="R7" s="183"/>
      <c r="S7" s="244"/>
      <c r="T7" s="309"/>
      <c r="U7" s="98">
        <f>COUNTIF(H7:S7,E7&amp;F7)</f>
        <v>0</v>
      </c>
      <c r="V7" s="98">
        <f>COUNTIF(H7:S7,"&gt;=-1")</f>
        <v>0</v>
      </c>
      <c r="W7" s="99" t="str">
        <f>IF(T7="",IF(V7=0,"No",IF(U7/V7&gt;=0.75,"Yes","No")),"No")</f>
        <v>No</v>
      </c>
      <c r="X7" s="98" t="str">
        <f>IF(W7=" "," ",IF(W7="No","Yes","No"))</f>
        <v>Yes</v>
      </c>
      <c r="Y7" s="98" t="str">
        <f t="shared" ref="Y7:Y17" si="5">IFERROR(IF(X7="Yes",IF(AND(OR(Q7&gt;AVERAGE(N7:P7),Q7&gt;F7),OR(R7&gt;AVERAGE(N7:P7),R7&gt;F7),OR(S7&gt;AVERAGE(N7:P7),S7&gt;F7)),"Yes","No"),"")," ")</f>
        <v xml:space="preserve"> </v>
      </c>
      <c r="Z7" s="98" t="str">
        <f>IF(T7="",IF(AND(W7=" ",OR(Y7=" ",Y7=0))," ",IF(W7="Yes","Compliant",IF(Y7="Yes","Compliant","Not Compliant"))),"Not Compliant")</f>
        <v>Not Compliant</v>
      </c>
      <c r="AA7" s="98" t="s">
        <v>36</v>
      </c>
      <c r="AB7" s="307" t="s">
        <v>228</v>
      </c>
    </row>
    <row r="8" spans="1:71" ht="78" customHeight="1" x14ac:dyDescent="0.2">
      <c r="A8" s="600"/>
      <c r="B8" s="585"/>
      <c r="C8" s="188" t="s">
        <v>192</v>
      </c>
      <c r="D8" s="205" t="s">
        <v>193</v>
      </c>
      <c r="E8" s="181" t="s">
        <v>40</v>
      </c>
      <c r="F8" s="189"/>
      <c r="G8" s="237"/>
      <c r="H8" s="243"/>
      <c r="I8" s="186"/>
      <c r="J8" s="182"/>
      <c r="K8" s="182"/>
      <c r="L8" s="182"/>
      <c r="M8" s="182"/>
      <c r="N8" s="182"/>
      <c r="O8" s="182"/>
      <c r="P8" s="182"/>
      <c r="Q8" s="187"/>
      <c r="R8" s="183"/>
      <c r="S8" s="244"/>
      <c r="T8" s="309"/>
      <c r="U8" s="98">
        <f t="shared" si="0"/>
        <v>0</v>
      </c>
      <c r="V8" s="98">
        <f t="shared" si="1"/>
        <v>0</v>
      </c>
      <c r="W8" s="99" t="str">
        <f t="shared" si="2"/>
        <v>No</v>
      </c>
      <c r="X8" s="98" t="str">
        <f t="shared" si="3"/>
        <v>Yes</v>
      </c>
      <c r="Y8" s="98" t="str">
        <f>IFERROR(IF(X8="Yes",IF(AND(OR((Q8)&gt;AVERAGE(N8:P8),(Q8)&gt;F8),OR((R8)&gt;AVERAGE(N8:P8),(R8)&gt;F8),OR((S8)&gt;AVERAGE(N8:P8),(S8)&gt;F8)),"Yes","No"),"")," ")</f>
        <v xml:space="preserve"> </v>
      </c>
      <c r="Z8" s="98" t="str">
        <f t="shared" si="4"/>
        <v>Not Compliant</v>
      </c>
      <c r="AA8" s="98" t="s">
        <v>36</v>
      </c>
      <c r="AB8" s="307" t="s">
        <v>228</v>
      </c>
    </row>
    <row r="9" spans="1:71" ht="27" customHeight="1" x14ac:dyDescent="0.2">
      <c r="A9" s="600"/>
      <c r="B9" s="585"/>
      <c r="C9" s="369" t="s">
        <v>239</v>
      </c>
      <c r="D9" s="370" t="s">
        <v>240</v>
      </c>
      <c r="E9" s="181"/>
      <c r="F9" s="189"/>
      <c r="G9" s="237"/>
      <c r="H9" s="243"/>
      <c r="I9" s="186"/>
      <c r="J9" s="182"/>
      <c r="K9" s="182"/>
      <c r="L9" s="182"/>
      <c r="M9" s="182"/>
      <c r="N9" s="182"/>
      <c r="O9" s="182"/>
      <c r="P9" s="182"/>
      <c r="Q9" s="187"/>
      <c r="R9" s="183"/>
      <c r="S9" s="244"/>
      <c r="T9" s="309"/>
      <c r="U9" s="98"/>
      <c r="V9" s="98"/>
      <c r="W9" s="99"/>
      <c r="X9" s="98"/>
      <c r="Y9" s="98" t="str">
        <f t="shared" si="5"/>
        <v/>
      </c>
      <c r="Z9" s="98"/>
      <c r="AA9" s="98"/>
      <c r="AB9" s="307"/>
    </row>
    <row r="10" spans="1:71" ht="37.5" customHeight="1" x14ac:dyDescent="0.2">
      <c r="A10" s="600"/>
      <c r="B10" s="585"/>
      <c r="C10" s="188" t="s">
        <v>59</v>
      </c>
      <c r="D10" s="205" t="s">
        <v>151</v>
      </c>
      <c r="E10" s="181" t="s">
        <v>40</v>
      </c>
      <c r="F10" s="189"/>
      <c r="G10" s="234"/>
      <c r="H10" s="245"/>
      <c r="I10" s="182"/>
      <c r="J10" s="182"/>
      <c r="K10" s="182"/>
      <c r="L10" s="182"/>
      <c r="M10" s="182"/>
      <c r="N10" s="182"/>
      <c r="O10" s="182"/>
      <c r="P10" s="182"/>
      <c r="Q10" s="182"/>
      <c r="R10" s="182"/>
      <c r="S10" s="237"/>
      <c r="T10" s="243"/>
      <c r="U10" s="98">
        <f t="shared" si="0"/>
        <v>0</v>
      </c>
      <c r="V10" s="98">
        <f t="shared" si="1"/>
        <v>0</v>
      </c>
      <c r="W10" s="99" t="str">
        <f t="shared" si="2"/>
        <v>No</v>
      </c>
      <c r="X10" s="98" t="str">
        <f t="shared" si="3"/>
        <v>Yes</v>
      </c>
      <c r="Y10" s="98" t="str">
        <f>IFERROR(IF(X10="Yes",IF(AND(OR((Q10)&gt;AVERAGE(N10:P10),(Q10)&gt;F10),OR((R10)&gt;AVERAGE(N10:P10),(R10)&gt;F10),OR((S10)&gt;AVERAGE(N10:P10),(S10)&gt;F10)),"Yes","No"),"")," ")</f>
        <v xml:space="preserve"> </v>
      </c>
      <c r="Z10" s="98" t="str">
        <f t="shared" si="4"/>
        <v>Not Compliant</v>
      </c>
      <c r="AA10" s="98" t="s">
        <v>36</v>
      </c>
      <c r="AB10" s="307" t="s">
        <v>228</v>
      </c>
    </row>
    <row r="11" spans="1:71" ht="27" customHeight="1" x14ac:dyDescent="0.2">
      <c r="A11" s="600"/>
      <c r="B11" s="585"/>
      <c r="C11" s="369" t="s">
        <v>239</v>
      </c>
      <c r="D11" s="370" t="s">
        <v>242</v>
      </c>
      <c r="E11" s="181"/>
      <c r="F11" s="189"/>
      <c r="G11" s="234"/>
      <c r="H11" s="245"/>
      <c r="I11" s="182"/>
      <c r="J11" s="182"/>
      <c r="K11" s="182"/>
      <c r="L11" s="182"/>
      <c r="M11" s="182"/>
      <c r="N11" s="182"/>
      <c r="O11" s="182"/>
      <c r="P11" s="182"/>
      <c r="Q11" s="182"/>
      <c r="R11" s="182"/>
      <c r="S11" s="237"/>
      <c r="T11" s="243"/>
      <c r="U11" s="98"/>
      <c r="V11" s="98"/>
      <c r="W11" s="99"/>
      <c r="X11" s="98"/>
      <c r="Y11" s="98" t="str">
        <f t="shared" si="5"/>
        <v/>
      </c>
      <c r="Z11" s="98"/>
      <c r="AA11" s="98"/>
      <c r="AB11" s="307"/>
    </row>
    <row r="12" spans="1:71" ht="37.5" customHeight="1" x14ac:dyDescent="0.2">
      <c r="A12" s="600"/>
      <c r="B12" s="585"/>
      <c r="C12" s="100" t="s">
        <v>60</v>
      </c>
      <c r="D12" s="205" t="s">
        <v>152</v>
      </c>
      <c r="E12" s="181" t="s">
        <v>40</v>
      </c>
      <c r="F12" s="189"/>
      <c r="G12" s="234"/>
      <c r="H12" s="245"/>
      <c r="I12" s="182"/>
      <c r="J12" s="182"/>
      <c r="K12" s="182"/>
      <c r="L12" s="182"/>
      <c r="M12" s="182"/>
      <c r="N12" s="182"/>
      <c r="O12" s="182"/>
      <c r="P12" s="182"/>
      <c r="Q12" s="182"/>
      <c r="R12" s="182"/>
      <c r="S12" s="237"/>
      <c r="T12" s="243"/>
      <c r="U12" s="98">
        <f t="shared" si="0"/>
        <v>0</v>
      </c>
      <c r="V12" s="98">
        <f t="shared" si="1"/>
        <v>0</v>
      </c>
      <c r="W12" s="99" t="str">
        <f t="shared" si="2"/>
        <v>No</v>
      </c>
      <c r="X12" s="98" t="str">
        <f t="shared" si="3"/>
        <v>Yes</v>
      </c>
      <c r="Y12" s="98" t="str">
        <f>IFERROR(IF(X12="Yes",IF(AND(OR((Q12)&gt;AVERAGE(N12:P12),(Q12)&gt;F12),OR((R12)&gt;AVERAGE(N12:P12),(R12)&gt;F12),OR((S12)&gt;AVERAGE(N12:P12),(S12)&gt;F12)),"Yes","No"),"")," ")</f>
        <v xml:space="preserve"> </v>
      </c>
      <c r="Z12" s="98" t="str">
        <f t="shared" si="4"/>
        <v>Not Compliant</v>
      </c>
      <c r="AA12" s="98" t="s">
        <v>36</v>
      </c>
      <c r="AB12" s="307" t="s">
        <v>228</v>
      </c>
    </row>
    <row r="13" spans="1:71" ht="27" customHeight="1" x14ac:dyDescent="0.2">
      <c r="A13" s="600"/>
      <c r="B13" s="585"/>
      <c r="C13" s="369" t="s">
        <v>239</v>
      </c>
      <c r="D13" s="370" t="s">
        <v>241</v>
      </c>
      <c r="E13" s="181"/>
      <c r="F13" s="189"/>
      <c r="G13" s="234"/>
      <c r="H13" s="245"/>
      <c r="I13" s="182"/>
      <c r="J13" s="182"/>
      <c r="K13" s="182"/>
      <c r="L13" s="182"/>
      <c r="M13" s="182"/>
      <c r="N13" s="182"/>
      <c r="O13" s="182"/>
      <c r="P13" s="182"/>
      <c r="Q13" s="182"/>
      <c r="R13" s="182"/>
      <c r="S13" s="237"/>
      <c r="T13" s="243"/>
      <c r="U13" s="98"/>
      <c r="V13" s="98"/>
      <c r="W13" s="99"/>
      <c r="X13" s="98"/>
      <c r="Y13" s="98" t="str">
        <f t="shared" si="5"/>
        <v/>
      </c>
      <c r="Z13" s="98"/>
      <c r="AA13" s="98"/>
      <c r="AB13" s="307"/>
    </row>
    <row r="14" spans="1:71" ht="37.5" customHeight="1" x14ac:dyDescent="0.2">
      <c r="A14" s="600"/>
      <c r="B14" s="585"/>
      <c r="C14" s="188" t="s">
        <v>22</v>
      </c>
      <c r="D14" s="205" t="s">
        <v>175</v>
      </c>
      <c r="E14" s="181" t="s">
        <v>40</v>
      </c>
      <c r="F14" s="189"/>
      <c r="G14" s="234"/>
      <c r="H14" s="245"/>
      <c r="I14" s="182"/>
      <c r="J14" s="182"/>
      <c r="K14" s="182"/>
      <c r="L14" s="182"/>
      <c r="M14" s="182"/>
      <c r="N14" s="182"/>
      <c r="O14" s="182"/>
      <c r="P14" s="182"/>
      <c r="Q14" s="182"/>
      <c r="R14" s="182"/>
      <c r="S14" s="237"/>
      <c r="T14" s="243"/>
      <c r="U14" s="98">
        <f t="shared" si="0"/>
        <v>0</v>
      </c>
      <c r="V14" s="98">
        <f t="shared" si="1"/>
        <v>0</v>
      </c>
      <c r="W14" s="99" t="str">
        <f t="shared" si="2"/>
        <v>No</v>
      </c>
      <c r="X14" s="98" t="str">
        <f t="shared" si="3"/>
        <v>Yes</v>
      </c>
      <c r="Y14" s="98" t="str">
        <f t="shared" si="5"/>
        <v xml:space="preserve"> </v>
      </c>
      <c r="Z14" s="98" t="str">
        <f t="shared" si="4"/>
        <v>Not Compliant</v>
      </c>
      <c r="AA14" s="98" t="s">
        <v>36</v>
      </c>
      <c r="AB14" s="307" t="s">
        <v>228</v>
      </c>
    </row>
    <row r="15" spans="1:71" ht="37.5" customHeight="1" x14ac:dyDescent="0.2">
      <c r="A15" s="600"/>
      <c r="B15" s="585"/>
      <c r="C15" s="188" t="s">
        <v>153</v>
      </c>
      <c r="D15" s="205" t="s">
        <v>176</v>
      </c>
      <c r="E15" s="181" t="s">
        <v>40</v>
      </c>
      <c r="F15" s="189"/>
      <c r="G15" s="234"/>
      <c r="H15" s="245"/>
      <c r="I15" s="182"/>
      <c r="J15" s="182"/>
      <c r="K15" s="182"/>
      <c r="L15" s="182"/>
      <c r="M15" s="182"/>
      <c r="N15" s="182"/>
      <c r="O15" s="182"/>
      <c r="P15" s="182"/>
      <c r="Q15" s="182"/>
      <c r="R15" s="182"/>
      <c r="S15" s="237"/>
      <c r="T15" s="243"/>
      <c r="U15" s="98">
        <f t="shared" si="0"/>
        <v>0</v>
      </c>
      <c r="V15" s="98">
        <f t="shared" si="1"/>
        <v>0</v>
      </c>
      <c r="W15" s="99" t="str">
        <f t="shared" si="2"/>
        <v>No</v>
      </c>
      <c r="X15" s="98" t="str">
        <f t="shared" si="3"/>
        <v>Yes</v>
      </c>
      <c r="Y15" s="98" t="str">
        <f t="shared" si="5"/>
        <v xml:space="preserve"> </v>
      </c>
      <c r="Z15" s="98" t="str">
        <f t="shared" si="4"/>
        <v>Not Compliant</v>
      </c>
      <c r="AA15" s="98" t="s">
        <v>36</v>
      </c>
      <c r="AB15" s="307" t="s">
        <v>229</v>
      </c>
    </row>
    <row r="16" spans="1:71" ht="37.5" customHeight="1" x14ac:dyDescent="0.2">
      <c r="A16" s="600"/>
      <c r="B16" s="585"/>
      <c r="C16" s="180" t="s">
        <v>6</v>
      </c>
      <c r="D16" s="313" t="s">
        <v>21</v>
      </c>
      <c r="E16" s="181"/>
      <c r="F16" s="181"/>
      <c r="G16" s="233"/>
      <c r="H16" s="246"/>
      <c r="I16" s="190"/>
      <c r="J16" s="190"/>
      <c r="K16" s="190"/>
      <c r="L16" s="190"/>
      <c r="M16" s="190"/>
      <c r="N16" s="190"/>
      <c r="O16" s="190"/>
      <c r="P16" s="190"/>
      <c r="Q16" s="191"/>
      <c r="R16" s="192"/>
      <c r="S16" s="247"/>
      <c r="T16" s="310"/>
      <c r="U16" s="193"/>
      <c r="V16" s="193"/>
      <c r="W16" s="193"/>
      <c r="X16" s="193"/>
      <c r="Y16" s="193" t="str">
        <f t="shared" si="5"/>
        <v/>
      </c>
      <c r="Z16" s="193"/>
      <c r="AA16" s="193"/>
      <c r="AB16" s="308"/>
    </row>
    <row r="17" spans="1:28" ht="25.5" x14ac:dyDescent="0.2">
      <c r="A17" s="600"/>
      <c r="B17" s="585"/>
      <c r="C17" s="180" t="s">
        <v>179</v>
      </c>
      <c r="D17" s="205" t="s">
        <v>61</v>
      </c>
      <c r="E17" s="181" t="s">
        <v>40</v>
      </c>
      <c r="F17" s="181"/>
      <c r="G17" s="233"/>
      <c r="H17" s="246"/>
      <c r="I17" s="190"/>
      <c r="J17" s="190"/>
      <c r="K17" s="190"/>
      <c r="L17" s="190"/>
      <c r="M17" s="190"/>
      <c r="N17" s="190"/>
      <c r="O17" s="190"/>
      <c r="P17" s="190"/>
      <c r="Q17" s="191"/>
      <c r="R17" s="192"/>
      <c r="S17" s="247"/>
      <c r="T17" s="310"/>
      <c r="U17" s="98">
        <f t="shared" ref="U17:U33" si="6">COUNTIF(H17:S17,E17&amp;F17)</f>
        <v>0</v>
      </c>
      <c r="V17" s="98">
        <f t="shared" ref="V17:V33" si="7">COUNTIF(H17:S17,"&gt;=-1")</f>
        <v>0</v>
      </c>
      <c r="W17" s="99" t="str">
        <f t="shared" si="2"/>
        <v>No</v>
      </c>
      <c r="X17" s="98" t="str">
        <f t="shared" si="3"/>
        <v>Yes</v>
      </c>
      <c r="Y17" s="98" t="str">
        <f t="shared" si="5"/>
        <v xml:space="preserve"> </v>
      </c>
      <c r="Z17" s="98" t="str">
        <f t="shared" si="4"/>
        <v>Not Compliant</v>
      </c>
      <c r="AA17" s="98" t="s">
        <v>36</v>
      </c>
      <c r="AB17" s="307" t="s">
        <v>233</v>
      </c>
    </row>
    <row r="18" spans="1:28" ht="37.5" customHeight="1" x14ac:dyDescent="0.2">
      <c r="A18" s="600"/>
      <c r="B18" s="585"/>
      <c r="C18" s="180" t="s">
        <v>62</v>
      </c>
      <c r="D18" s="205" t="s">
        <v>154</v>
      </c>
      <c r="E18" s="181" t="s">
        <v>41</v>
      </c>
      <c r="F18" s="181"/>
      <c r="G18" s="233"/>
      <c r="H18" s="246"/>
      <c r="I18" s="190"/>
      <c r="J18" s="190"/>
      <c r="K18" s="190"/>
      <c r="L18" s="190"/>
      <c r="M18" s="190"/>
      <c r="N18" s="190"/>
      <c r="O18" s="190"/>
      <c r="P18" s="190"/>
      <c r="Q18" s="191"/>
      <c r="R18" s="192"/>
      <c r="S18" s="247"/>
      <c r="T18" s="310"/>
      <c r="U18" s="98">
        <f t="shared" si="6"/>
        <v>0</v>
      </c>
      <c r="V18" s="98">
        <f t="shared" si="7"/>
        <v>0</v>
      </c>
      <c r="W18" s="99" t="str">
        <f t="shared" si="2"/>
        <v>No</v>
      </c>
      <c r="X18" s="98" t="str">
        <f t="shared" si="3"/>
        <v>Yes</v>
      </c>
      <c r="Y18" s="98" t="str">
        <f>IFERROR(IF(X18="Yes",IF(AND(OR(Q18&lt;AVERAGE(N18:P18),Q18&lt;F18),OR(R18&lt;AVERAGE(N18:P18),R18&lt;F18),OR(S18&lt;AVERAGE(N18:P18),S18&lt;F18)),"Yes","No"),"")," ")</f>
        <v xml:space="preserve"> </v>
      </c>
      <c r="Z18" s="98" t="str">
        <f t="shared" si="4"/>
        <v>Not Compliant</v>
      </c>
      <c r="AA18" s="98" t="s">
        <v>36</v>
      </c>
      <c r="AB18" s="307" t="s">
        <v>233</v>
      </c>
    </row>
    <row r="19" spans="1:28" ht="37.5" customHeight="1" x14ac:dyDescent="0.2">
      <c r="A19" s="600"/>
      <c r="B19" s="585"/>
      <c r="C19" s="100" t="s">
        <v>13</v>
      </c>
      <c r="D19" s="205" t="s">
        <v>56</v>
      </c>
      <c r="E19" s="181" t="s">
        <v>40</v>
      </c>
      <c r="F19" s="194"/>
      <c r="G19" s="238"/>
      <c r="H19" s="248"/>
      <c r="I19" s="195"/>
      <c r="J19" s="195"/>
      <c r="K19" s="195"/>
      <c r="L19" s="195"/>
      <c r="M19" s="195"/>
      <c r="N19" s="195"/>
      <c r="O19" s="195"/>
      <c r="P19" s="195"/>
      <c r="Q19" s="187"/>
      <c r="R19" s="183"/>
      <c r="S19" s="244"/>
      <c r="T19" s="309"/>
      <c r="U19" s="98">
        <f t="shared" si="6"/>
        <v>0</v>
      </c>
      <c r="V19" s="98">
        <f t="shared" si="7"/>
        <v>0</v>
      </c>
      <c r="W19" s="99" t="str">
        <f t="shared" si="2"/>
        <v>No</v>
      </c>
      <c r="X19" s="98" t="str">
        <f t="shared" si="3"/>
        <v>Yes</v>
      </c>
      <c r="Y19" s="98" t="str">
        <f>IFERROR(IF(X19="Yes",IF(AND(OR(Q19&gt;AVERAGE(N19:P19),Q19&gt;F19),OR(R19&gt;AVERAGE(N19:P19),R19&gt;F19),OR(S19&gt;AVERAGE(N19:P19),S19&gt;F19)),"Yes","No"),"")," ")</f>
        <v xml:space="preserve"> </v>
      </c>
      <c r="Z19" s="98" t="str">
        <f t="shared" si="4"/>
        <v>Not Compliant</v>
      </c>
      <c r="AA19" s="98" t="s">
        <v>36</v>
      </c>
      <c r="AB19" s="311" t="s">
        <v>233</v>
      </c>
    </row>
    <row r="20" spans="1:28" ht="37.5" customHeight="1" x14ac:dyDescent="0.2">
      <c r="A20" s="600"/>
      <c r="B20" s="584" t="s">
        <v>194</v>
      </c>
      <c r="C20" s="207" t="s">
        <v>4</v>
      </c>
      <c r="D20" s="312" t="s">
        <v>156</v>
      </c>
      <c r="E20" s="209" t="s">
        <v>40</v>
      </c>
      <c r="F20" s="128"/>
      <c r="G20" s="220"/>
      <c r="H20" s="249"/>
      <c r="I20" s="250"/>
      <c r="J20" s="250"/>
      <c r="K20" s="250"/>
      <c r="L20" s="250"/>
      <c r="M20" s="250"/>
      <c r="N20" s="209"/>
      <c r="O20" s="209"/>
      <c r="P20" s="209"/>
      <c r="Q20" s="251"/>
      <c r="R20" s="252"/>
      <c r="S20" s="253"/>
      <c r="T20" s="302"/>
      <c r="U20" s="106">
        <f t="shared" si="6"/>
        <v>0</v>
      </c>
      <c r="V20" s="106">
        <f t="shared" si="7"/>
        <v>0</v>
      </c>
      <c r="W20" s="107" t="str">
        <f t="shared" si="2"/>
        <v>No</v>
      </c>
      <c r="X20" s="106" t="str">
        <f t="shared" si="3"/>
        <v>Yes</v>
      </c>
      <c r="Y20" s="106" t="str">
        <f>IFERROR(IF(X20="Yes",IF(AND(OR(Q20&gt;AVERAGE(N20:P20),Q20&gt;F20),OR(R20&gt;AVERAGE(N20:P20),R20&gt;F20),OR(S20&gt;AVERAGE(N20:P20),S20&gt;F20)),"Yes","No"),"")," ")</f>
        <v xml:space="preserve"> </v>
      </c>
      <c r="Z20" s="106" t="str">
        <f t="shared" si="4"/>
        <v>Not Compliant</v>
      </c>
      <c r="AA20" s="299" t="s">
        <v>36</v>
      </c>
      <c r="AB20" s="344" t="s">
        <v>227</v>
      </c>
    </row>
    <row r="21" spans="1:28" ht="37.5" customHeight="1" x14ac:dyDescent="0.2">
      <c r="A21" s="600"/>
      <c r="B21" s="585"/>
      <c r="C21" s="180" t="s">
        <v>8</v>
      </c>
      <c r="D21" s="205" t="s">
        <v>157</v>
      </c>
      <c r="E21" s="181" t="s">
        <v>41</v>
      </c>
      <c r="F21" s="94"/>
      <c r="G21" s="233"/>
      <c r="H21" s="254"/>
      <c r="I21" s="196"/>
      <c r="J21" s="196"/>
      <c r="K21" s="196"/>
      <c r="L21" s="196"/>
      <c r="M21" s="196"/>
      <c r="N21" s="181"/>
      <c r="O21" s="181"/>
      <c r="P21" s="181"/>
      <c r="Q21" s="197"/>
      <c r="R21" s="198"/>
      <c r="S21" s="255"/>
      <c r="T21" s="305"/>
      <c r="U21" s="98">
        <f t="shared" si="6"/>
        <v>0</v>
      </c>
      <c r="V21" s="98">
        <f t="shared" si="7"/>
        <v>0</v>
      </c>
      <c r="W21" s="99" t="str">
        <f t="shared" si="2"/>
        <v>No</v>
      </c>
      <c r="X21" s="98" t="str">
        <f t="shared" si="3"/>
        <v>Yes</v>
      </c>
      <c r="Y21" s="98" t="str">
        <f>IFERROR(IF(X21="Yes",IF(AND(OR(Q21&lt;AVERAGE(N21:P21),Q21&lt;F21),OR(R21&lt;AVERAGE(N21:P21),R21&lt;F21),OR(S21&lt;AVERAGE(N21:P21),S21&lt;F21)),"Yes","No"),"")," ")</f>
        <v xml:space="preserve"> </v>
      </c>
      <c r="Z21" s="98" t="str">
        <f t="shared" si="4"/>
        <v>Not Compliant</v>
      </c>
      <c r="AA21" s="184" t="s">
        <v>36</v>
      </c>
      <c r="AB21" s="307" t="s">
        <v>227</v>
      </c>
    </row>
    <row r="22" spans="1:28" ht="37.5" customHeight="1" x14ac:dyDescent="0.2">
      <c r="A22" s="600"/>
      <c r="B22" s="585"/>
      <c r="C22" s="185" t="s">
        <v>159</v>
      </c>
      <c r="D22" s="205" t="s">
        <v>182</v>
      </c>
      <c r="E22" s="181" t="s">
        <v>41</v>
      </c>
      <c r="F22" s="182"/>
      <c r="G22" s="237"/>
      <c r="H22" s="243"/>
      <c r="I22" s="186"/>
      <c r="J22" s="182"/>
      <c r="K22" s="182"/>
      <c r="L22" s="182"/>
      <c r="M22" s="182"/>
      <c r="N22" s="182"/>
      <c r="O22" s="182"/>
      <c r="P22" s="182"/>
      <c r="Q22" s="187"/>
      <c r="R22" s="183"/>
      <c r="S22" s="244"/>
      <c r="T22" s="309"/>
      <c r="U22" s="98">
        <f t="shared" si="6"/>
        <v>0</v>
      </c>
      <c r="V22" s="98">
        <f t="shared" si="7"/>
        <v>0</v>
      </c>
      <c r="W22" s="99" t="str">
        <f t="shared" si="2"/>
        <v>No</v>
      </c>
      <c r="X22" s="98" t="str">
        <f t="shared" si="3"/>
        <v>Yes</v>
      </c>
      <c r="Y22" s="98" t="str">
        <f>IFERROR(IF(X22="Yes",IF(AND(OR(Q22&lt;AVERAGE(N22:P22),Q22&lt;F22),OR(R22&lt;AVERAGE(N22:P22),R22&lt;F22),OR(S22&lt;AVERAGE(N22:P22),S22&lt;F22)),"Yes","No"),"")," ")</f>
        <v xml:space="preserve"> </v>
      </c>
      <c r="Z22" s="98" t="str">
        <f t="shared" si="4"/>
        <v>Not Compliant</v>
      </c>
      <c r="AA22" s="98" t="s">
        <v>36</v>
      </c>
      <c r="AB22" s="307" t="s">
        <v>227</v>
      </c>
    </row>
    <row r="23" spans="1:28" ht="37.5" customHeight="1" x14ac:dyDescent="0.2">
      <c r="A23" s="600"/>
      <c r="B23" s="585"/>
      <c r="C23" s="185" t="s">
        <v>183</v>
      </c>
      <c r="D23" s="205" t="s">
        <v>184</v>
      </c>
      <c r="E23" s="181" t="s">
        <v>40</v>
      </c>
      <c r="F23" s="182"/>
      <c r="G23" s="237"/>
      <c r="H23" s="243"/>
      <c r="I23" s="186"/>
      <c r="J23" s="182"/>
      <c r="K23" s="182"/>
      <c r="L23" s="182"/>
      <c r="M23" s="182"/>
      <c r="N23" s="182"/>
      <c r="O23" s="182"/>
      <c r="P23" s="182"/>
      <c r="Q23" s="187"/>
      <c r="R23" s="183"/>
      <c r="S23" s="244"/>
      <c r="T23" s="309"/>
      <c r="U23" s="98">
        <f t="shared" si="6"/>
        <v>0</v>
      </c>
      <c r="V23" s="98">
        <f t="shared" si="7"/>
        <v>0</v>
      </c>
      <c r="W23" s="99" t="str">
        <f t="shared" si="2"/>
        <v>No</v>
      </c>
      <c r="X23" s="98" t="str">
        <f t="shared" si="3"/>
        <v>Yes</v>
      </c>
      <c r="Y23" s="98" t="str">
        <f t="shared" ref="Y23:Y34" si="8">IFERROR(IF(X23="Yes",IF(AND(OR(Q23&gt;AVERAGE(N23:P23),Q23&gt;F23),OR(R23&gt;AVERAGE(N23:P23),R23&gt;F23),OR(S23&gt;AVERAGE(N23:P23),S23&gt;F23)),"Yes","No"),"")," ")</f>
        <v xml:space="preserve"> </v>
      </c>
      <c r="Z23" s="98" t="str">
        <f t="shared" si="4"/>
        <v>Not Compliant</v>
      </c>
      <c r="AA23" s="98" t="s">
        <v>36</v>
      </c>
      <c r="AB23" s="307" t="s">
        <v>228</v>
      </c>
    </row>
    <row r="24" spans="1:28" ht="51" x14ac:dyDescent="0.2">
      <c r="A24" s="600"/>
      <c r="B24" s="585"/>
      <c r="C24" s="188" t="s">
        <v>192</v>
      </c>
      <c r="D24" s="205" t="s">
        <v>193</v>
      </c>
      <c r="E24" s="181" t="s">
        <v>40</v>
      </c>
      <c r="F24" s="94"/>
      <c r="G24" s="233"/>
      <c r="H24" s="254"/>
      <c r="I24" s="196"/>
      <c r="J24" s="196"/>
      <c r="K24" s="196"/>
      <c r="L24" s="196"/>
      <c r="M24" s="196"/>
      <c r="N24" s="181"/>
      <c r="O24" s="181"/>
      <c r="P24" s="181"/>
      <c r="Q24" s="197"/>
      <c r="R24" s="198"/>
      <c r="S24" s="255"/>
      <c r="T24" s="305"/>
      <c r="U24" s="98">
        <f t="shared" si="6"/>
        <v>0</v>
      </c>
      <c r="V24" s="98">
        <f t="shared" si="7"/>
        <v>0</v>
      </c>
      <c r="W24" s="99" t="str">
        <f t="shared" si="2"/>
        <v>No</v>
      </c>
      <c r="X24" s="98" t="str">
        <f t="shared" si="3"/>
        <v>Yes</v>
      </c>
      <c r="Y24" s="98" t="str">
        <f>IFERROR(IF(X24="Yes",IF(AND(OR((Q24)&gt;AVERAGE(N24:P24),(Q24)&gt;F24),OR((R24)&gt;AVERAGE(N24:P24),(R24)&gt;F24),OR((S24)&gt;AVERAGE(N24:P24),(S24)&gt;F24)),"Yes","No"),"")," ")</f>
        <v xml:space="preserve"> </v>
      </c>
      <c r="Z24" s="98" t="str">
        <f t="shared" si="4"/>
        <v>Not Compliant</v>
      </c>
      <c r="AA24" s="184" t="s">
        <v>36</v>
      </c>
      <c r="AB24" s="307" t="s">
        <v>228</v>
      </c>
    </row>
    <row r="25" spans="1:28" ht="27" customHeight="1" x14ac:dyDescent="0.2">
      <c r="A25" s="600"/>
      <c r="B25" s="585"/>
      <c r="C25" s="369" t="s">
        <v>239</v>
      </c>
      <c r="D25" s="370" t="s">
        <v>240</v>
      </c>
      <c r="E25" s="181"/>
      <c r="F25" s="94"/>
      <c r="G25" s="233"/>
      <c r="H25" s="254"/>
      <c r="I25" s="196"/>
      <c r="J25" s="196"/>
      <c r="K25" s="196"/>
      <c r="L25" s="196"/>
      <c r="M25" s="196"/>
      <c r="N25" s="181"/>
      <c r="O25" s="181"/>
      <c r="P25" s="181"/>
      <c r="Q25" s="197"/>
      <c r="R25" s="198"/>
      <c r="S25" s="255"/>
      <c r="T25" s="305"/>
      <c r="U25" s="98"/>
      <c r="V25" s="98"/>
      <c r="W25" s="99"/>
      <c r="X25" s="98"/>
      <c r="Y25" s="98" t="str">
        <f t="shared" si="8"/>
        <v/>
      </c>
      <c r="Z25" s="98"/>
      <c r="AA25" s="184"/>
      <c r="AB25" s="307"/>
    </row>
    <row r="26" spans="1:28" ht="25.5" x14ac:dyDescent="0.2">
      <c r="A26" s="600"/>
      <c r="B26" s="585"/>
      <c r="C26" s="188" t="s">
        <v>59</v>
      </c>
      <c r="D26" s="205" t="s">
        <v>151</v>
      </c>
      <c r="E26" s="181" t="s">
        <v>40</v>
      </c>
      <c r="F26" s="94"/>
      <c r="G26" s="233"/>
      <c r="H26" s="254"/>
      <c r="I26" s="196"/>
      <c r="J26" s="196"/>
      <c r="K26" s="196"/>
      <c r="L26" s="196"/>
      <c r="M26" s="196"/>
      <c r="N26" s="181"/>
      <c r="O26" s="181"/>
      <c r="P26" s="181"/>
      <c r="Q26" s="197"/>
      <c r="R26" s="198"/>
      <c r="S26" s="255"/>
      <c r="T26" s="305"/>
      <c r="U26" s="98">
        <f t="shared" si="6"/>
        <v>0</v>
      </c>
      <c r="V26" s="98">
        <f t="shared" si="7"/>
        <v>0</v>
      </c>
      <c r="W26" s="99" t="str">
        <f t="shared" si="2"/>
        <v>No</v>
      </c>
      <c r="X26" s="98" t="str">
        <f t="shared" si="3"/>
        <v>Yes</v>
      </c>
      <c r="Y26" s="98" t="str">
        <f>IFERROR(IF(X26="Yes",IF(AND(OR((Q26)&gt;AVERAGE(N26:P26),(Q26)&gt;F26),OR((R26)&gt;AVERAGE(N26:P26),(R26)&gt;F26),OR((S26)&gt;AVERAGE(N26:P26),(S26)&gt;F26)),"Yes","No"),"")," ")</f>
        <v xml:space="preserve"> </v>
      </c>
      <c r="Z26" s="98" t="str">
        <f t="shared" si="4"/>
        <v>Not Compliant</v>
      </c>
      <c r="AA26" s="184" t="s">
        <v>36</v>
      </c>
      <c r="AB26" s="307" t="s">
        <v>228</v>
      </c>
    </row>
    <row r="27" spans="1:28" ht="27" customHeight="1" x14ac:dyDescent="0.2">
      <c r="A27" s="600"/>
      <c r="B27" s="585"/>
      <c r="C27" s="369" t="s">
        <v>239</v>
      </c>
      <c r="D27" s="370" t="s">
        <v>242</v>
      </c>
      <c r="E27" s="181"/>
      <c r="F27" s="94"/>
      <c r="G27" s="233"/>
      <c r="H27" s="254"/>
      <c r="I27" s="196"/>
      <c r="J27" s="196"/>
      <c r="K27" s="196"/>
      <c r="L27" s="196"/>
      <c r="M27" s="196"/>
      <c r="N27" s="181"/>
      <c r="O27" s="181"/>
      <c r="P27" s="181"/>
      <c r="Q27" s="197"/>
      <c r="R27" s="198"/>
      <c r="S27" s="255"/>
      <c r="T27" s="305"/>
      <c r="U27" s="98"/>
      <c r="V27" s="98"/>
      <c r="W27" s="99"/>
      <c r="X27" s="98"/>
      <c r="Y27" s="98" t="str">
        <f t="shared" si="8"/>
        <v/>
      </c>
      <c r="Z27" s="98"/>
      <c r="AA27" s="184"/>
      <c r="AB27" s="307"/>
    </row>
    <row r="28" spans="1:28" ht="37.5" customHeight="1" x14ac:dyDescent="0.2">
      <c r="A28" s="600"/>
      <c r="B28" s="585"/>
      <c r="C28" s="100" t="s">
        <v>60</v>
      </c>
      <c r="D28" s="205" t="s">
        <v>152</v>
      </c>
      <c r="E28" s="181" t="s">
        <v>40</v>
      </c>
      <c r="F28" s="189"/>
      <c r="G28" s="234"/>
      <c r="H28" s="245"/>
      <c r="I28" s="182"/>
      <c r="J28" s="182"/>
      <c r="K28" s="182"/>
      <c r="L28" s="182"/>
      <c r="M28" s="182"/>
      <c r="N28" s="182"/>
      <c r="O28" s="182"/>
      <c r="P28" s="182"/>
      <c r="Q28" s="182"/>
      <c r="R28" s="182"/>
      <c r="S28" s="237"/>
      <c r="T28" s="243"/>
      <c r="U28" s="98">
        <f t="shared" si="6"/>
        <v>0</v>
      </c>
      <c r="V28" s="98">
        <f t="shared" si="7"/>
        <v>0</v>
      </c>
      <c r="W28" s="99" t="str">
        <f t="shared" si="2"/>
        <v>No</v>
      </c>
      <c r="X28" s="98" t="str">
        <f t="shared" si="3"/>
        <v>Yes</v>
      </c>
      <c r="Y28" s="98" t="str">
        <f>IFERROR(IF(X28="Yes",IF(AND(OR((Q28)&gt;AVERAGE(N28:P28),(Q28)&gt;F28),OR((R28)&gt;AVERAGE(N28:P28),(R28)&gt;F28),OR((S28)&gt;AVERAGE(N28:P28),(S28)&gt;F28)),"Yes","No"),"")," ")</f>
        <v xml:space="preserve"> </v>
      </c>
      <c r="Z28" s="98" t="str">
        <f t="shared" si="4"/>
        <v>Not Compliant</v>
      </c>
      <c r="AA28" s="98" t="s">
        <v>36</v>
      </c>
      <c r="AB28" s="307" t="s">
        <v>228</v>
      </c>
    </row>
    <row r="29" spans="1:28" ht="27" customHeight="1" x14ac:dyDescent="0.2">
      <c r="A29" s="600"/>
      <c r="B29" s="585"/>
      <c r="C29" s="369" t="s">
        <v>239</v>
      </c>
      <c r="D29" s="370" t="s">
        <v>241</v>
      </c>
      <c r="E29" s="181"/>
      <c r="F29" s="189"/>
      <c r="G29" s="234"/>
      <c r="H29" s="245"/>
      <c r="I29" s="182"/>
      <c r="J29" s="182"/>
      <c r="K29" s="182"/>
      <c r="L29" s="182"/>
      <c r="M29" s="182"/>
      <c r="N29" s="182"/>
      <c r="O29" s="182"/>
      <c r="P29" s="182"/>
      <c r="Q29" s="182"/>
      <c r="R29" s="182"/>
      <c r="S29" s="237"/>
      <c r="T29" s="243"/>
      <c r="U29" s="98"/>
      <c r="V29" s="98"/>
      <c r="W29" s="99"/>
      <c r="X29" s="98"/>
      <c r="Y29" s="98" t="str">
        <f t="shared" si="8"/>
        <v/>
      </c>
      <c r="Z29" s="98"/>
      <c r="AA29" s="98"/>
      <c r="AB29" s="307"/>
    </row>
    <row r="30" spans="1:28" ht="27" customHeight="1" x14ac:dyDescent="0.2">
      <c r="A30" s="600"/>
      <c r="B30" s="585"/>
      <c r="C30" s="391" t="s">
        <v>237</v>
      </c>
      <c r="D30" s="392" t="s">
        <v>252</v>
      </c>
      <c r="E30" s="181" t="s">
        <v>41</v>
      </c>
      <c r="F30" s="189"/>
      <c r="G30" s="234"/>
      <c r="H30" s="245"/>
      <c r="I30" s="182"/>
      <c r="J30" s="182"/>
      <c r="K30" s="182"/>
      <c r="L30" s="182"/>
      <c r="M30" s="182"/>
      <c r="N30" s="182"/>
      <c r="O30" s="182"/>
      <c r="P30" s="182"/>
      <c r="Q30" s="182"/>
      <c r="R30" s="182"/>
      <c r="S30" s="237"/>
      <c r="T30" s="243"/>
      <c r="U30" s="98">
        <f t="shared" ref="U30" si="9">COUNTIF(H30:S30,E30&amp;F30)</f>
        <v>0</v>
      </c>
      <c r="V30" s="98">
        <f t="shared" ref="V30" si="10">COUNTIF(H30:S30,"&gt;=-1")</f>
        <v>0</v>
      </c>
      <c r="W30" s="99" t="str">
        <f t="shared" ref="W30" si="11">IF(T30="",IF(V30=0,"No",IF(U30/V30&gt;=0.75,"Yes","No")),"No")</f>
        <v>No</v>
      </c>
      <c r="X30" s="98" t="str">
        <f t="shared" ref="X30" si="12">IF(W30=" "," ",IF(W30="No","Yes","No"))</f>
        <v>Yes</v>
      </c>
      <c r="Y30" s="98" t="str">
        <f>IFERROR(IF(X30="Yes",IF(AND(OR((Q30)&gt;AVERAGE(N30:P30),(Q30)&gt;F30),OR((R30)&gt;AVERAGE(N30:P30),(R30)&gt;F30),OR((S30)&gt;AVERAGE(N30:P30),(S30)&gt;F30)),"Yes","No"),"")," ")</f>
        <v xml:space="preserve"> </v>
      </c>
      <c r="Z30" s="98" t="str">
        <f t="shared" ref="Z30" si="13">IF(T30="",IF(AND(W30=" ",OR(Y30=" ",Y30=0))," ",IF(W30="Yes","Compliant",IF(Y30="Yes","Compliant","Not Compliant"))),"Not Compliant")</f>
        <v>Not Compliant</v>
      </c>
      <c r="AA30" s="98" t="s">
        <v>36</v>
      </c>
      <c r="AB30" s="307" t="s">
        <v>228</v>
      </c>
    </row>
    <row r="31" spans="1:28" ht="27" customHeight="1" x14ac:dyDescent="0.2">
      <c r="A31" s="600"/>
      <c r="B31" s="585"/>
      <c r="C31" s="369" t="s">
        <v>239</v>
      </c>
      <c r="D31" s="370" t="s">
        <v>251</v>
      </c>
      <c r="E31" s="181"/>
      <c r="F31" s="189"/>
      <c r="G31" s="234"/>
      <c r="H31" s="245"/>
      <c r="I31" s="182"/>
      <c r="J31" s="182"/>
      <c r="K31" s="182"/>
      <c r="L31" s="182"/>
      <c r="M31" s="182"/>
      <c r="N31" s="182"/>
      <c r="O31" s="182"/>
      <c r="P31" s="182"/>
      <c r="Q31" s="182"/>
      <c r="R31" s="182"/>
      <c r="S31" s="237"/>
      <c r="T31" s="243"/>
      <c r="U31" s="98"/>
      <c r="V31" s="98"/>
      <c r="W31" s="99"/>
      <c r="X31" s="98"/>
      <c r="Y31" s="98" t="str">
        <f t="shared" ref="Y31" si="14">IFERROR(IF(X31="Yes",IF(AND(OR(Q31&gt;AVERAGE(N31:P31),Q31&gt;F31),OR(R31&gt;AVERAGE(N31:P31),R31&gt;F31),OR(S31&gt;AVERAGE(N31:P31),S31&gt;F31)),"Yes","No"),"")," ")</f>
        <v/>
      </c>
      <c r="Z31" s="98"/>
      <c r="AA31" s="98"/>
      <c r="AB31" s="307"/>
    </row>
    <row r="32" spans="1:28" ht="37.5" customHeight="1" x14ac:dyDescent="0.2">
      <c r="A32" s="600"/>
      <c r="B32" s="585"/>
      <c r="C32" s="188" t="s">
        <v>22</v>
      </c>
      <c r="D32" s="205" t="s">
        <v>175</v>
      </c>
      <c r="E32" s="181" t="s">
        <v>40</v>
      </c>
      <c r="F32" s="189"/>
      <c r="G32" s="234"/>
      <c r="H32" s="245"/>
      <c r="I32" s="182"/>
      <c r="J32" s="182"/>
      <c r="K32" s="182"/>
      <c r="L32" s="182"/>
      <c r="M32" s="182"/>
      <c r="N32" s="182"/>
      <c r="O32" s="182"/>
      <c r="P32" s="182"/>
      <c r="Q32" s="182"/>
      <c r="R32" s="182"/>
      <c r="S32" s="237"/>
      <c r="T32" s="243"/>
      <c r="U32" s="98">
        <f t="shared" si="6"/>
        <v>0</v>
      </c>
      <c r="V32" s="98">
        <f t="shared" si="7"/>
        <v>0</v>
      </c>
      <c r="W32" s="99" t="str">
        <f>IF(T32="",IF(V32=0,"No",IF(U32/V32&gt;=0.75,"Yes","No")),"No")</f>
        <v>No</v>
      </c>
      <c r="X32" s="98" t="str">
        <f>IF(W32=" "," ",IF(W32="No","Yes","No"))</f>
        <v>Yes</v>
      </c>
      <c r="Y32" s="98" t="str">
        <f t="shared" si="8"/>
        <v xml:space="preserve"> </v>
      </c>
      <c r="Z32" s="98" t="str">
        <f>IF(T32="",IF(AND(W32=" ",OR(Y32=" ",Y32=0))," ",IF(W32="Yes","Compliant",IF(Y32="Yes","Compliant","Not Compliant"))),"Not Compliant")</f>
        <v>Not Compliant</v>
      </c>
      <c r="AA32" s="98" t="s">
        <v>36</v>
      </c>
      <c r="AB32" s="307" t="s">
        <v>228</v>
      </c>
    </row>
    <row r="33" spans="1:28" ht="37.5" customHeight="1" x14ac:dyDescent="0.2">
      <c r="A33" s="600"/>
      <c r="B33" s="585"/>
      <c r="C33" s="188" t="s">
        <v>153</v>
      </c>
      <c r="D33" s="205" t="s">
        <v>176</v>
      </c>
      <c r="E33" s="181" t="s">
        <v>40</v>
      </c>
      <c r="F33" s="189"/>
      <c r="G33" s="234"/>
      <c r="H33" s="245"/>
      <c r="I33" s="182"/>
      <c r="J33" s="182"/>
      <c r="K33" s="182"/>
      <c r="L33" s="182"/>
      <c r="M33" s="182"/>
      <c r="N33" s="182"/>
      <c r="O33" s="182"/>
      <c r="P33" s="182"/>
      <c r="Q33" s="182"/>
      <c r="R33" s="182"/>
      <c r="S33" s="237"/>
      <c r="T33" s="243"/>
      <c r="U33" s="98">
        <f t="shared" si="6"/>
        <v>0</v>
      </c>
      <c r="V33" s="98">
        <f t="shared" si="7"/>
        <v>0</v>
      </c>
      <c r="W33" s="99" t="str">
        <f>IF(T33="",IF(V33=0,"No",IF(U33/V33&gt;=0.75,"Yes","No")),"No")</f>
        <v>No</v>
      </c>
      <c r="X33" s="98" t="str">
        <f>IF(W33=" "," ",IF(W33="No","Yes","No"))</f>
        <v>Yes</v>
      </c>
      <c r="Y33" s="98" t="str">
        <f t="shared" si="8"/>
        <v xml:space="preserve"> </v>
      </c>
      <c r="Z33" s="98" t="str">
        <f>IF(T33="",IF(AND(W33=" ",OR(Y33=" ",Y33=0))," ",IF(W33="Yes","Compliant",IF(Y33="Yes","Compliant","Not Compliant"))),"Not Compliant")</f>
        <v>Not Compliant</v>
      </c>
      <c r="AA33" s="98" t="s">
        <v>36</v>
      </c>
      <c r="AB33" s="307" t="s">
        <v>229</v>
      </c>
    </row>
    <row r="34" spans="1:28" ht="37.5" customHeight="1" x14ac:dyDescent="0.2">
      <c r="A34" s="600"/>
      <c r="B34" s="585"/>
      <c r="C34" s="180" t="s">
        <v>6</v>
      </c>
      <c r="D34" s="313" t="s">
        <v>23</v>
      </c>
      <c r="E34" s="181"/>
      <c r="F34" s="94"/>
      <c r="G34" s="233"/>
      <c r="H34" s="254"/>
      <c r="I34" s="196"/>
      <c r="J34" s="196"/>
      <c r="K34" s="196"/>
      <c r="L34" s="196"/>
      <c r="M34" s="196"/>
      <c r="N34" s="181"/>
      <c r="O34" s="181"/>
      <c r="P34" s="181"/>
      <c r="Q34" s="197"/>
      <c r="R34" s="198"/>
      <c r="S34" s="255"/>
      <c r="T34" s="305"/>
      <c r="U34" s="193"/>
      <c r="V34" s="193"/>
      <c r="W34" s="193"/>
      <c r="X34" s="193"/>
      <c r="Y34" s="193" t="str">
        <f t="shared" si="8"/>
        <v/>
      </c>
      <c r="Z34" s="193"/>
      <c r="AA34" s="193"/>
      <c r="AB34" s="308"/>
    </row>
    <row r="35" spans="1:28" ht="38.25" x14ac:dyDescent="0.2">
      <c r="A35" s="600"/>
      <c r="B35" s="612"/>
      <c r="C35" s="213" t="s">
        <v>7</v>
      </c>
      <c r="D35" s="314" t="s">
        <v>24</v>
      </c>
      <c r="E35" s="215" t="s">
        <v>41</v>
      </c>
      <c r="F35" s="112"/>
      <c r="G35" s="221"/>
      <c r="H35" s="256"/>
      <c r="I35" s="257"/>
      <c r="J35" s="257"/>
      <c r="K35" s="257"/>
      <c r="L35" s="257"/>
      <c r="M35" s="257"/>
      <c r="N35" s="215"/>
      <c r="O35" s="215"/>
      <c r="P35" s="215"/>
      <c r="Q35" s="258"/>
      <c r="R35" s="259"/>
      <c r="S35" s="260"/>
      <c r="T35" s="303"/>
      <c r="U35" s="116">
        <f>COUNTIF(H35:S35,E35&amp;F35)</f>
        <v>0</v>
      </c>
      <c r="V35" s="116">
        <f>COUNTIF(H35:S35,"&gt;=-1")</f>
        <v>0</v>
      </c>
      <c r="W35" s="117" t="str">
        <f t="shared" si="2"/>
        <v>No</v>
      </c>
      <c r="X35" s="116" t="str">
        <f t="shared" si="3"/>
        <v>Yes</v>
      </c>
      <c r="Y35" s="116" t="str">
        <f>IFERROR(IF(X35="Yes",IF(AND(OR(Q35&lt;AVERAGE(N35:P35),Q35&lt;F35),OR(R35&lt;AVERAGE(N35:P35),R35&lt;F35),OR(S35&lt;AVERAGE(N35:P35),S35&lt;F35)),"Yes","No"),"")," ")</f>
        <v xml:space="preserve"> </v>
      </c>
      <c r="Z35" s="116" t="str">
        <f t="shared" si="4"/>
        <v>Not Compliant</v>
      </c>
      <c r="AA35" s="295" t="s">
        <v>36</v>
      </c>
      <c r="AB35" s="311" t="s">
        <v>233</v>
      </c>
    </row>
    <row r="36" spans="1:28" ht="38.25" x14ac:dyDescent="0.2">
      <c r="A36" s="600"/>
      <c r="B36" s="584" t="s">
        <v>195</v>
      </c>
      <c r="C36" s="207" t="s">
        <v>196</v>
      </c>
      <c r="D36" s="315" t="s">
        <v>197</v>
      </c>
      <c r="E36" s="351" t="s">
        <v>40</v>
      </c>
      <c r="F36" s="128"/>
      <c r="G36" s="220"/>
      <c r="H36" s="249"/>
      <c r="I36" s="250"/>
      <c r="J36" s="250"/>
      <c r="K36" s="250"/>
      <c r="L36" s="250"/>
      <c r="M36" s="250"/>
      <c r="N36" s="209"/>
      <c r="O36" s="209"/>
      <c r="P36" s="209"/>
      <c r="Q36" s="251"/>
      <c r="R36" s="252"/>
      <c r="S36" s="253"/>
      <c r="T36" s="302"/>
      <c r="U36" s="106">
        <f t="shared" ref="U36:U66" si="15">COUNTIF(H36:S36,E36&amp;F36)</f>
        <v>0</v>
      </c>
      <c r="V36" s="106">
        <f t="shared" ref="V36:V75" si="16">COUNTIF(H36:S36,"&gt;=-1")</f>
        <v>0</v>
      </c>
      <c r="W36" s="107" t="str">
        <f t="shared" si="2"/>
        <v>No</v>
      </c>
      <c r="X36" s="106" t="str">
        <f t="shared" si="3"/>
        <v>Yes</v>
      </c>
      <c r="Y36" s="106" t="str">
        <f>IFERROR(IF(X36="Yes",IF(AND(OR(Q36&gt;AVERAGE(N36:P36),Q36&gt;F36),OR(R36&gt;AVERAGE(N36:P36),R36&gt;F36),OR(S36&gt;AVERAGE(N36:P36),S36&gt;F36)),"Yes","No"),"")," ")</f>
        <v xml:space="preserve"> </v>
      </c>
      <c r="Z36" s="106" t="str">
        <f t="shared" si="4"/>
        <v>Not Compliant</v>
      </c>
      <c r="AA36" s="299" t="s">
        <v>36</v>
      </c>
      <c r="AB36" s="342" t="s">
        <v>230</v>
      </c>
    </row>
    <row r="37" spans="1:28" ht="37.5" customHeight="1" x14ac:dyDescent="0.2">
      <c r="A37" s="600"/>
      <c r="B37" s="613"/>
      <c r="C37" s="329" t="s">
        <v>198</v>
      </c>
      <c r="D37" s="330" t="s">
        <v>199</v>
      </c>
      <c r="E37" s="181" t="s">
        <v>40</v>
      </c>
      <c r="F37" s="332"/>
      <c r="G37" s="333"/>
      <c r="H37" s="334"/>
      <c r="I37" s="335"/>
      <c r="J37" s="335"/>
      <c r="K37" s="335"/>
      <c r="L37" s="335"/>
      <c r="M37" s="335"/>
      <c r="N37" s="331"/>
      <c r="O37" s="331"/>
      <c r="P37" s="331"/>
      <c r="Q37" s="336"/>
      <c r="R37" s="337"/>
      <c r="S37" s="338"/>
      <c r="T37" s="339"/>
      <c r="U37" s="98">
        <f t="shared" si="15"/>
        <v>0</v>
      </c>
      <c r="V37" s="98">
        <f t="shared" si="16"/>
        <v>0</v>
      </c>
      <c r="W37" s="99" t="str">
        <f t="shared" si="2"/>
        <v>No</v>
      </c>
      <c r="X37" s="98" t="str">
        <f t="shared" si="3"/>
        <v>Yes</v>
      </c>
      <c r="Y37" s="98" t="str">
        <f>IFERROR(IF(X37="Yes",IF(AND(OR(Q37&gt;AVERAGE(N37:P37),Q37&gt;F37),OR(R37&gt;AVERAGE(N37:P37),R37&gt;F37),OR(S37&gt;AVERAGE(N37:P37),S37&gt;F37)),"Yes","No"),"")," ")</f>
        <v xml:space="preserve"> </v>
      </c>
      <c r="Z37" s="98" t="str">
        <f t="shared" si="4"/>
        <v>Not Compliant</v>
      </c>
      <c r="AA37" s="184" t="s">
        <v>36</v>
      </c>
      <c r="AB37" s="306" t="s">
        <v>230</v>
      </c>
    </row>
    <row r="38" spans="1:28" ht="37.5" customHeight="1" x14ac:dyDescent="0.2">
      <c r="A38" s="600"/>
      <c r="B38" s="613"/>
      <c r="C38" s="329" t="s">
        <v>6</v>
      </c>
      <c r="D38" s="330"/>
      <c r="E38" s="331"/>
      <c r="F38" s="332"/>
      <c r="G38" s="333"/>
      <c r="H38" s="334"/>
      <c r="I38" s="335"/>
      <c r="J38" s="335"/>
      <c r="K38" s="335"/>
      <c r="L38" s="335"/>
      <c r="M38" s="335"/>
      <c r="N38" s="331"/>
      <c r="O38" s="331"/>
      <c r="P38" s="331"/>
      <c r="Q38" s="336"/>
      <c r="R38" s="337"/>
      <c r="S38" s="338"/>
      <c r="T38" s="339"/>
      <c r="U38" s="193"/>
      <c r="V38" s="193"/>
      <c r="W38" s="193"/>
      <c r="X38" s="193"/>
      <c r="Y38" s="193" t="str">
        <f>IFERROR(IF(X38="Yes",IF(AND(OR(Q38&gt;AVERAGE(N38:P38),Q38&gt;F38),OR(R38&gt;AVERAGE(N38:P38),R38&gt;F38),OR(S38&gt;AVERAGE(N38:P38),S38&gt;F38)),"Yes","No"),"")," ")</f>
        <v/>
      </c>
      <c r="Z38" s="193"/>
      <c r="AA38" s="193"/>
      <c r="AB38" s="308"/>
    </row>
    <row r="39" spans="1:28" ht="37.5" customHeight="1" x14ac:dyDescent="0.2">
      <c r="A39" s="600"/>
      <c r="B39" s="613"/>
      <c r="C39" s="188" t="s">
        <v>237</v>
      </c>
      <c r="D39" s="205" t="s">
        <v>238</v>
      </c>
      <c r="E39" s="181" t="s">
        <v>41</v>
      </c>
      <c r="F39" s="94"/>
      <c r="G39" s="233"/>
      <c r="H39" s="254"/>
      <c r="I39" s="196"/>
      <c r="J39" s="196"/>
      <c r="K39" s="196"/>
      <c r="L39" s="196"/>
      <c r="M39" s="196"/>
      <c r="N39" s="181"/>
      <c r="O39" s="181"/>
      <c r="P39" s="181"/>
      <c r="Q39" s="197"/>
      <c r="R39" s="198"/>
      <c r="S39" s="255"/>
      <c r="T39" s="305"/>
      <c r="U39" s="98">
        <f>COUNTIF(H39:S39,E39&amp;F39)</f>
        <v>0</v>
      </c>
      <c r="V39" s="98">
        <f>COUNTIF(H39:S39,"&gt;=-1")</f>
        <v>0</v>
      </c>
      <c r="W39" s="99" t="str">
        <f>IF(T39="",IF(V39=0,"No",IF(U39/V39&gt;=0.75,"Yes","No")),"No")</f>
        <v>No</v>
      </c>
      <c r="X39" s="98" t="str">
        <f>IF(W39=" "," ",IF(W39="No","Yes","No"))</f>
        <v>Yes</v>
      </c>
      <c r="Y39" s="98" t="str">
        <f>IFERROR(IF(X39="Yes",IF(AND(OR((Q39)&lt;AVERAGE(N39:P39),(Q39)&lt;F39),OR((R39)&lt;AVERAGE(N39:P39),(R39)&lt;F39),OR((S39)&lt;AVERAGE(N39:P39),(S39)&lt;F39)),"Yes","No"),"")," ")</f>
        <v xml:space="preserve"> </v>
      </c>
      <c r="Z39" s="98" t="str">
        <f>IF(T39="",IF(AND(W39=" ",OR(Y39=" ",Y39=0))," ",IF(W39="Yes","Compliant",IF(Y39="Yes","Compliant","Not Compliant"))),"Not Compliant")</f>
        <v>Not Compliant</v>
      </c>
      <c r="AA39" s="184" t="s">
        <v>36</v>
      </c>
      <c r="AB39" s="306" t="s">
        <v>231</v>
      </c>
    </row>
    <row r="40" spans="1:28" ht="27" customHeight="1" x14ac:dyDescent="0.2">
      <c r="A40" s="600"/>
      <c r="B40" s="613"/>
      <c r="C40" s="371" t="s">
        <v>239</v>
      </c>
      <c r="D40" s="370" t="s">
        <v>243</v>
      </c>
      <c r="E40" s="181"/>
      <c r="F40" s="94"/>
      <c r="G40" s="233"/>
      <c r="H40" s="254"/>
      <c r="I40" s="196"/>
      <c r="J40" s="196"/>
      <c r="K40" s="196"/>
      <c r="L40" s="196"/>
      <c r="M40" s="196"/>
      <c r="N40" s="181"/>
      <c r="O40" s="181"/>
      <c r="P40" s="181"/>
      <c r="Q40" s="197"/>
      <c r="R40" s="198"/>
      <c r="S40" s="255"/>
      <c r="T40" s="305"/>
      <c r="U40" s="98"/>
      <c r="V40" s="98"/>
      <c r="W40" s="99"/>
      <c r="X40" s="98"/>
      <c r="Y40" s="98" t="str">
        <f>IFERROR(IF(X40="Yes",IF(AND(OR(Q40&gt;AVERAGE(N40:P40),Q40&gt;F40),OR(R40&gt;AVERAGE(N40:P40),R40&gt;F40),OR(S40&gt;AVERAGE(N40:P40),S40&gt;F40)),"Yes","No"),"")," ")</f>
        <v/>
      </c>
      <c r="Z40" s="98"/>
      <c r="AA40" s="184"/>
      <c r="AB40" s="306"/>
    </row>
    <row r="41" spans="1:28" ht="37.5" customHeight="1" x14ac:dyDescent="0.2">
      <c r="A41" s="600"/>
      <c r="B41" s="585"/>
      <c r="C41" s="180" t="s">
        <v>153</v>
      </c>
      <c r="D41" s="205" t="s">
        <v>176</v>
      </c>
      <c r="E41" s="181" t="s">
        <v>41</v>
      </c>
      <c r="F41" s="94"/>
      <c r="G41" s="233"/>
      <c r="H41" s="254"/>
      <c r="I41" s="196"/>
      <c r="J41" s="196"/>
      <c r="K41" s="196"/>
      <c r="L41" s="196"/>
      <c r="M41" s="196"/>
      <c r="N41" s="181"/>
      <c r="O41" s="181"/>
      <c r="P41" s="181"/>
      <c r="Q41" s="197"/>
      <c r="R41" s="198"/>
      <c r="S41" s="255"/>
      <c r="T41" s="305"/>
      <c r="U41" s="98">
        <f t="shared" si="15"/>
        <v>0</v>
      </c>
      <c r="V41" s="98">
        <f t="shared" si="16"/>
        <v>0</v>
      </c>
      <c r="W41" s="99" t="str">
        <f t="shared" si="2"/>
        <v>No</v>
      </c>
      <c r="X41" s="98" t="str">
        <f t="shared" si="3"/>
        <v>Yes</v>
      </c>
      <c r="Y41" s="98" t="str">
        <f>IFERROR(IF(X41="Yes",IF(AND(OR(Q41&lt;AVERAGE(N41:P41),Q41&lt;F41),OR(R41&lt;AVERAGE(N41:P41),R41&lt;F41),OR(S41&lt;AVERAGE(N41:P41),S41&lt;F41)),"Yes","No"),"")," ")</f>
        <v xml:space="preserve"> </v>
      </c>
      <c r="Z41" s="98" t="str">
        <f t="shared" si="4"/>
        <v>Not Compliant</v>
      </c>
      <c r="AA41" s="184" t="s">
        <v>36</v>
      </c>
      <c r="AB41" s="306" t="s">
        <v>232</v>
      </c>
    </row>
    <row r="42" spans="1:28" ht="37.5" customHeight="1" x14ac:dyDescent="0.2">
      <c r="A42" s="600"/>
      <c r="B42" s="612"/>
      <c r="C42" s="213" t="s">
        <v>200</v>
      </c>
      <c r="D42" s="316" t="s">
        <v>201</v>
      </c>
      <c r="E42" s="215" t="s">
        <v>40</v>
      </c>
      <c r="F42" s="112"/>
      <c r="G42" s="221"/>
      <c r="H42" s="256"/>
      <c r="I42" s="257"/>
      <c r="J42" s="257"/>
      <c r="K42" s="257"/>
      <c r="L42" s="257"/>
      <c r="M42" s="257"/>
      <c r="N42" s="215"/>
      <c r="O42" s="215"/>
      <c r="P42" s="215"/>
      <c r="Q42" s="258"/>
      <c r="R42" s="259"/>
      <c r="S42" s="260"/>
      <c r="T42" s="303"/>
      <c r="U42" s="116">
        <f t="shared" si="15"/>
        <v>0</v>
      </c>
      <c r="V42" s="116">
        <f t="shared" si="16"/>
        <v>0</v>
      </c>
      <c r="W42" s="117" t="str">
        <f t="shared" si="2"/>
        <v>No</v>
      </c>
      <c r="X42" s="116" t="str">
        <f t="shared" si="3"/>
        <v>Yes</v>
      </c>
      <c r="Y42" s="116" t="str">
        <f>IFERROR(IF(X42="Yes",IF(AND(OR(Q42&gt;AVERAGE(N42:P42),Q42&gt;F42),OR(R42&gt;AVERAGE(N42:P42),R42&gt;F42),OR(S42&gt;AVERAGE(N42:P42),S42&gt;F42)),"Yes","No"),"")," ")</f>
        <v xml:space="preserve"> </v>
      </c>
      <c r="Z42" s="116" t="str">
        <f t="shared" si="4"/>
        <v>Not Compliant</v>
      </c>
      <c r="AA42" s="295" t="s">
        <v>36</v>
      </c>
      <c r="AB42" s="296" t="s">
        <v>234</v>
      </c>
    </row>
    <row r="43" spans="1:28" ht="52.5" customHeight="1" x14ac:dyDescent="0.2">
      <c r="A43" s="600" t="s">
        <v>126</v>
      </c>
      <c r="B43" s="576" t="s">
        <v>203</v>
      </c>
      <c r="C43" s="133" t="s">
        <v>220</v>
      </c>
      <c r="D43" s="312" t="s">
        <v>136</v>
      </c>
      <c r="E43" s="128" t="s">
        <v>40</v>
      </c>
      <c r="F43" s="209"/>
      <c r="G43" s="220"/>
      <c r="H43" s="249"/>
      <c r="I43" s="250"/>
      <c r="J43" s="250"/>
      <c r="K43" s="250"/>
      <c r="L43" s="250"/>
      <c r="M43" s="250"/>
      <c r="N43" s="209"/>
      <c r="O43" s="209"/>
      <c r="P43" s="209"/>
      <c r="Q43" s="251"/>
      <c r="R43" s="252"/>
      <c r="S43" s="253"/>
      <c r="T43" s="302"/>
      <c r="U43" s="106">
        <f t="shared" si="15"/>
        <v>0</v>
      </c>
      <c r="V43" s="106">
        <f t="shared" si="16"/>
        <v>0</v>
      </c>
      <c r="W43" s="107" t="str">
        <f t="shared" si="2"/>
        <v>No</v>
      </c>
      <c r="X43" s="106" t="str">
        <f t="shared" si="3"/>
        <v>Yes</v>
      </c>
      <c r="Y43" s="106" t="str">
        <f>IFERROR(IF(X43="Yes",IF(AND(OR((Q43)&gt;AVERAGE(N43:P43),(Q43)&gt;F43),OR((R43)&gt;AVERAGE(N43:P43),(R43)&gt;F43),OR((S43)&gt;AVERAGE(N43:P43),(S43)&gt;F43)),"Yes","No"),"")," ")</f>
        <v xml:space="preserve"> </v>
      </c>
      <c r="Z43" s="106" t="str">
        <f t="shared" si="4"/>
        <v>Not Compliant</v>
      </c>
      <c r="AA43" s="106" t="s">
        <v>36</v>
      </c>
      <c r="AB43" s="220">
        <v>4.0999999999999996</v>
      </c>
    </row>
    <row r="44" spans="1:28" ht="27" customHeight="1" x14ac:dyDescent="0.2">
      <c r="A44" s="600"/>
      <c r="B44" s="577"/>
      <c r="C44" s="373" t="s">
        <v>239</v>
      </c>
      <c r="D44" s="372"/>
      <c r="E44" s="332"/>
      <c r="F44" s="356"/>
      <c r="G44" s="353"/>
      <c r="H44" s="354"/>
      <c r="I44" s="355"/>
      <c r="J44" s="355"/>
      <c r="K44" s="355"/>
      <c r="L44" s="355"/>
      <c r="M44" s="355"/>
      <c r="N44" s="356"/>
      <c r="O44" s="356"/>
      <c r="P44" s="356"/>
      <c r="Q44" s="357"/>
      <c r="R44" s="358"/>
      <c r="S44" s="359"/>
      <c r="T44" s="360"/>
      <c r="U44" s="101"/>
      <c r="V44" s="101"/>
      <c r="W44" s="340"/>
      <c r="X44" s="101"/>
      <c r="Y44" s="101" t="str">
        <f>IFERROR(IF(X44="Yes",IF(AND(OR(Q44&gt;AVERAGE(N44:P44),Q44&gt;F44),OR(R44&gt;AVERAGE(N44:P44),R44&gt;F44),OR(S44&gt;AVERAGE(N44:P44),S44&gt;F44)),"Yes","No"),"")," ")</f>
        <v/>
      </c>
      <c r="Z44" s="101"/>
      <c r="AA44" s="101"/>
      <c r="AB44" s="333"/>
    </row>
    <row r="45" spans="1:28" ht="52.5" customHeight="1" x14ac:dyDescent="0.2">
      <c r="A45" s="600"/>
      <c r="B45" s="577"/>
      <c r="C45" s="180" t="s">
        <v>221</v>
      </c>
      <c r="D45" s="313" t="s">
        <v>137</v>
      </c>
      <c r="E45" s="181" t="s">
        <v>41</v>
      </c>
      <c r="F45" s="199"/>
      <c r="G45" s="319"/>
      <c r="H45" s="320"/>
      <c r="I45" s="321"/>
      <c r="J45" s="321"/>
      <c r="K45" s="321"/>
      <c r="L45" s="321"/>
      <c r="M45" s="321"/>
      <c r="N45" s="217"/>
      <c r="O45" s="217"/>
      <c r="P45" s="217"/>
      <c r="Q45" s="322"/>
      <c r="R45" s="301"/>
      <c r="S45" s="323"/>
      <c r="T45" s="324"/>
      <c r="U45" s="98">
        <f t="shared" si="15"/>
        <v>0</v>
      </c>
      <c r="V45" s="98">
        <f t="shared" si="16"/>
        <v>0</v>
      </c>
      <c r="W45" s="99" t="str">
        <f t="shared" si="2"/>
        <v>No</v>
      </c>
      <c r="X45" s="98" t="str">
        <f t="shared" si="3"/>
        <v>Yes</v>
      </c>
      <c r="Y45" s="98" t="str">
        <f>IFERROR(IF(X45="Yes",IF(AND(OR((Q45)&lt;AVERAGE(N45:P45),(Q45)&lt;F45),OR((R45)&lt;AVERAGE(N45:P45),(R45)&lt;F45),OR((S45)&lt;AVERAGE(N45:P45),(S45)&lt;F45)),"Yes","No"),"")," ")</f>
        <v xml:space="preserve"> </v>
      </c>
      <c r="Z45" s="98" t="str">
        <f t="shared" si="4"/>
        <v>Not Compliant</v>
      </c>
      <c r="AA45" s="184" t="s">
        <v>36</v>
      </c>
      <c r="AB45" s="306">
        <v>4.0999999999999996</v>
      </c>
    </row>
    <row r="46" spans="1:28" ht="27" customHeight="1" x14ac:dyDescent="0.2">
      <c r="A46" s="600"/>
      <c r="B46" s="577"/>
      <c r="C46" s="313" t="s">
        <v>239</v>
      </c>
      <c r="D46" s="318"/>
      <c r="E46" s="217"/>
      <c r="F46" s="199"/>
      <c r="G46" s="319"/>
      <c r="H46" s="320"/>
      <c r="I46" s="321"/>
      <c r="J46" s="321"/>
      <c r="K46" s="321"/>
      <c r="L46" s="321"/>
      <c r="M46" s="321"/>
      <c r="N46" s="217"/>
      <c r="O46" s="217"/>
      <c r="P46" s="217"/>
      <c r="Q46" s="322"/>
      <c r="R46" s="301"/>
      <c r="S46" s="323"/>
      <c r="T46" s="324"/>
      <c r="U46" s="200"/>
      <c r="V46" s="200"/>
      <c r="W46" s="201"/>
      <c r="X46" s="200"/>
      <c r="Y46" s="200" t="str">
        <f>IFERROR(IF(X46="Yes",IF(AND(OR(Q46&gt;AVERAGE(N46:P46),Q46&gt;F46),OR(R46&gt;AVERAGE(N46:P46),R46&gt;F46),OR(S46&gt;AVERAGE(N46:P46),S46&gt;F46)),"Yes","No"),"")," ")</f>
        <v/>
      </c>
      <c r="Z46" s="200"/>
      <c r="AA46" s="202"/>
      <c r="AB46" s="293"/>
    </row>
    <row r="47" spans="1:28" ht="52.5" customHeight="1" x14ac:dyDescent="0.2">
      <c r="A47" s="600"/>
      <c r="B47" s="577"/>
      <c r="C47" s="313" t="s">
        <v>222</v>
      </c>
      <c r="D47" s="318" t="s">
        <v>136</v>
      </c>
      <c r="E47" s="217" t="s">
        <v>40</v>
      </c>
      <c r="F47" s="199"/>
      <c r="G47" s="319"/>
      <c r="H47" s="320"/>
      <c r="I47" s="321"/>
      <c r="J47" s="321"/>
      <c r="K47" s="321"/>
      <c r="L47" s="321"/>
      <c r="M47" s="321"/>
      <c r="N47" s="217"/>
      <c r="O47" s="217"/>
      <c r="P47" s="217"/>
      <c r="Q47" s="322"/>
      <c r="R47" s="301"/>
      <c r="S47" s="323"/>
      <c r="T47" s="324"/>
      <c r="U47" s="200">
        <f t="shared" si="15"/>
        <v>0</v>
      </c>
      <c r="V47" s="200">
        <f t="shared" si="16"/>
        <v>0</v>
      </c>
      <c r="W47" s="201" t="str">
        <f t="shared" si="2"/>
        <v>No</v>
      </c>
      <c r="X47" s="200" t="str">
        <f t="shared" si="3"/>
        <v>Yes</v>
      </c>
      <c r="Y47" s="200" t="str">
        <f>IFERROR(IF(X47="Yes",IF(AND(OR((Q47)&gt;AVERAGE(N47:P47),(Q47)&gt;F47),OR((R47)&gt;AVERAGE(N47:P47),(R47)&gt;F47),OR((S47)&gt;AVERAGE(N47:P47),(S47)&gt;F47)),"Yes","No"),"")," ")</f>
        <v xml:space="preserve"> </v>
      </c>
      <c r="Z47" s="200" t="str">
        <f t="shared" si="4"/>
        <v>Not Compliant</v>
      </c>
      <c r="AA47" s="202" t="s">
        <v>36</v>
      </c>
      <c r="AB47" s="293">
        <v>4.0999999999999996</v>
      </c>
    </row>
    <row r="48" spans="1:28" ht="27" customHeight="1" x14ac:dyDescent="0.2">
      <c r="A48" s="600"/>
      <c r="B48" s="577"/>
      <c r="C48" s="313" t="s">
        <v>239</v>
      </c>
      <c r="D48" s="318"/>
      <c r="E48" s="217"/>
      <c r="F48" s="199"/>
      <c r="G48" s="319"/>
      <c r="H48" s="320"/>
      <c r="I48" s="321"/>
      <c r="J48" s="321"/>
      <c r="K48" s="321"/>
      <c r="L48" s="321"/>
      <c r="M48" s="321"/>
      <c r="N48" s="217"/>
      <c r="O48" s="217"/>
      <c r="P48" s="217"/>
      <c r="Q48" s="322"/>
      <c r="R48" s="301"/>
      <c r="S48" s="323"/>
      <c r="T48" s="324"/>
      <c r="U48" s="200"/>
      <c r="V48" s="200"/>
      <c r="W48" s="201"/>
      <c r="X48" s="200"/>
      <c r="Y48" s="200" t="str">
        <f>IFERROR(IF(X48="Yes",IF(AND(OR(Q48&gt;AVERAGE(N48:P48),Q48&gt;F48),OR(R48&gt;AVERAGE(N48:P48),R48&gt;F48),OR(S48&gt;AVERAGE(N48:P48),S48&gt;F48)),"Yes","No"),"")," ")</f>
        <v/>
      </c>
      <c r="Z48" s="200"/>
      <c r="AA48" s="202"/>
      <c r="AB48" s="293"/>
    </row>
    <row r="49" spans="1:28" ht="52.5" customHeight="1" x14ac:dyDescent="0.2">
      <c r="A49" s="600"/>
      <c r="B49" s="577"/>
      <c r="C49" s="313" t="s">
        <v>223</v>
      </c>
      <c r="D49" s="318" t="s">
        <v>137</v>
      </c>
      <c r="E49" s="217" t="s">
        <v>41</v>
      </c>
      <c r="F49" s="199"/>
      <c r="G49" s="319"/>
      <c r="H49" s="320"/>
      <c r="I49" s="321"/>
      <c r="J49" s="321"/>
      <c r="K49" s="321"/>
      <c r="L49" s="321"/>
      <c r="M49" s="321"/>
      <c r="N49" s="217"/>
      <c r="O49" s="217"/>
      <c r="P49" s="217"/>
      <c r="Q49" s="322"/>
      <c r="R49" s="301"/>
      <c r="S49" s="323"/>
      <c r="T49" s="324"/>
      <c r="U49" s="200">
        <f t="shared" si="15"/>
        <v>0</v>
      </c>
      <c r="V49" s="200">
        <f t="shared" si="16"/>
        <v>0</v>
      </c>
      <c r="W49" s="201" t="str">
        <f t="shared" si="2"/>
        <v>No</v>
      </c>
      <c r="X49" s="200" t="str">
        <f t="shared" si="3"/>
        <v>Yes</v>
      </c>
      <c r="Y49" s="200" t="str">
        <f>IFERROR(IF(X49="Yes",IF(AND(OR((Q49)&lt;AVERAGE(N49:P49),(Q49)&lt;F49),OR((R49)&lt;AVERAGE(N49:P49),(R49)&lt;F49),OR((S49)&lt;AVERAGE(N49:P49),(S49)&lt;F49)),"Yes","No"),"")," ")</f>
        <v xml:space="preserve"> </v>
      </c>
      <c r="Z49" s="200" t="str">
        <f t="shared" si="4"/>
        <v>Not Compliant</v>
      </c>
      <c r="AA49" s="202" t="s">
        <v>36</v>
      </c>
      <c r="AB49" s="293">
        <v>4.0999999999999996</v>
      </c>
    </row>
    <row r="50" spans="1:28" ht="27" customHeight="1" x14ac:dyDescent="0.2">
      <c r="A50" s="600"/>
      <c r="B50" s="577"/>
      <c r="C50" s="313" t="s">
        <v>239</v>
      </c>
      <c r="D50" s="318"/>
      <c r="E50" s="217"/>
      <c r="F50" s="199"/>
      <c r="G50" s="319"/>
      <c r="H50" s="320"/>
      <c r="I50" s="321"/>
      <c r="J50" s="321"/>
      <c r="K50" s="321"/>
      <c r="L50" s="321"/>
      <c r="M50" s="321"/>
      <c r="N50" s="217"/>
      <c r="O50" s="217"/>
      <c r="P50" s="217"/>
      <c r="Q50" s="322"/>
      <c r="R50" s="301"/>
      <c r="S50" s="323"/>
      <c r="T50" s="324"/>
      <c r="U50" s="200"/>
      <c r="V50" s="200"/>
      <c r="W50" s="201"/>
      <c r="X50" s="200"/>
      <c r="Y50" s="200" t="str">
        <f>IFERROR(IF(X50="Yes",IF(AND(OR(Q50&gt;AVERAGE(N50:P50),Q50&gt;F50),OR(R50&gt;AVERAGE(N50:P50),R50&gt;F50),OR(S50&gt;AVERAGE(N50:P50),S50&gt;F50)),"Yes","No"),"")," ")</f>
        <v/>
      </c>
      <c r="Z50" s="200"/>
      <c r="AA50" s="202"/>
      <c r="AB50" s="293"/>
    </row>
    <row r="51" spans="1:28" ht="52.5" customHeight="1" x14ac:dyDescent="0.2">
      <c r="A51" s="600"/>
      <c r="B51" s="577"/>
      <c r="C51" s="313" t="s">
        <v>224</v>
      </c>
      <c r="D51" s="318" t="s">
        <v>136</v>
      </c>
      <c r="E51" s="217" t="s">
        <v>40</v>
      </c>
      <c r="F51" s="199"/>
      <c r="G51" s="319"/>
      <c r="H51" s="320"/>
      <c r="I51" s="321"/>
      <c r="J51" s="321"/>
      <c r="K51" s="321"/>
      <c r="L51" s="321"/>
      <c r="M51" s="321"/>
      <c r="N51" s="217"/>
      <c r="O51" s="217"/>
      <c r="P51" s="217"/>
      <c r="Q51" s="322"/>
      <c r="R51" s="301"/>
      <c r="S51" s="323"/>
      <c r="T51" s="324"/>
      <c r="U51" s="200">
        <f t="shared" si="15"/>
        <v>0</v>
      </c>
      <c r="V51" s="200">
        <f t="shared" si="16"/>
        <v>0</v>
      </c>
      <c r="W51" s="201" t="str">
        <f t="shared" si="2"/>
        <v>No</v>
      </c>
      <c r="X51" s="200" t="str">
        <f t="shared" si="3"/>
        <v>Yes</v>
      </c>
      <c r="Y51" s="200" t="str">
        <f>IFERROR(IF(X51="Yes",IF(AND(OR((Q51)&gt;AVERAGE(N51:P51),(Q51)&gt;F51),OR((R51)&gt;AVERAGE(N51:P51),(R51)&gt;F51),OR((S51)&gt;AVERAGE(N51:P51),(S51)&gt;F51)),"Yes","No"),"")," ")</f>
        <v xml:space="preserve"> </v>
      </c>
      <c r="Z51" s="200" t="str">
        <f t="shared" si="4"/>
        <v>Not Compliant</v>
      </c>
      <c r="AA51" s="202" t="s">
        <v>36</v>
      </c>
      <c r="AB51" s="293">
        <v>4.0999999999999996</v>
      </c>
    </row>
    <row r="52" spans="1:28" ht="27" customHeight="1" x14ac:dyDescent="0.2">
      <c r="A52" s="600"/>
      <c r="B52" s="577"/>
      <c r="C52" s="313" t="s">
        <v>239</v>
      </c>
      <c r="D52" s="318"/>
      <c r="E52" s="217"/>
      <c r="F52" s="199"/>
      <c r="G52" s="319"/>
      <c r="H52" s="320"/>
      <c r="I52" s="321"/>
      <c r="J52" s="321"/>
      <c r="K52" s="321"/>
      <c r="L52" s="321"/>
      <c r="M52" s="321"/>
      <c r="N52" s="217"/>
      <c r="O52" s="217"/>
      <c r="P52" s="217"/>
      <c r="Q52" s="322"/>
      <c r="R52" s="301"/>
      <c r="S52" s="323"/>
      <c r="T52" s="324"/>
      <c r="U52" s="200"/>
      <c r="V52" s="200"/>
      <c r="W52" s="201"/>
      <c r="X52" s="200"/>
      <c r="Y52" s="200" t="str">
        <f>IFERROR(IF(X52="Yes",IF(AND(OR(Q52&gt;AVERAGE(N52:P52),Q52&gt;F52),OR(R52&gt;AVERAGE(N52:P52),R52&gt;F52),OR(S52&gt;AVERAGE(N52:P52),S52&gt;F52)),"Yes","No"),"")," ")</f>
        <v/>
      </c>
      <c r="Z52" s="200"/>
      <c r="AA52" s="202"/>
      <c r="AB52" s="293"/>
    </row>
    <row r="53" spans="1:28" ht="52.5" customHeight="1" x14ac:dyDescent="0.2">
      <c r="A53" s="600"/>
      <c r="B53" s="577"/>
      <c r="C53" s="313" t="s">
        <v>225</v>
      </c>
      <c r="D53" s="318" t="s">
        <v>137</v>
      </c>
      <c r="E53" s="217" t="s">
        <v>41</v>
      </c>
      <c r="F53" s="199"/>
      <c r="G53" s="319"/>
      <c r="H53" s="320"/>
      <c r="I53" s="321"/>
      <c r="J53" s="321"/>
      <c r="K53" s="321"/>
      <c r="L53" s="321"/>
      <c r="M53" s="321"/>
      <c r="N53" s="217"/>
      <c r="O53" s="217"/>
      <c r="P53" s="217"/>
      <c r="Q53" s="322"/>
      <c r="R53" s="301"/>
      <c r="S53" s="323"/>
      <c r="T53" s="324"/>
      <c r="U53" s="200">
        <f t="shared" si="15"/>
        <v>0</v>
      </c>
      <c r="V53" s="200">
        <f t="shared" si="16"/>
        <v>0</v>
      </c>
      <c r="W53" s="201" t="str">
        <f t="shared" si="2"/>
        <v>No</v>
      </c>
      <c r="X53" s="200" t="str">
        <f t="shared" si="3"/>
        <v>Yes</v>
      </c>
      <c r="Y53" s="200" t="str">
        <f>IFERROR(IF(X53="Yes",IF(AND(OR((Q53)&lt;AVERAGE(N53:P53),(Q53)&lt;F53),OR((R53)&lt;AVERAGE(N53:P53),(R53)&lt;F53),OR((S53)&lt;AVERAGE(N53:P53),(S53)&lt;F53)),"Yes","No"),"")," ")</f>
        <v xml:space="preserve"> </v>
      </c>
      <c r="Z53" s="200" t="str">
        <f t="shared" si="4"/>
        <v>Not Compliant</v>
      </c>
      <c r="AA53" s="202" t="s">
        <v>36</v>
      </c>
      <c r="AB53" s="293">
        <v>4.0999999999999996</v>
      </c>
    </row>
    <row r="54" spans="1:28" ht="27" customHeight="1" x14ac:dyDescent="0.2">
      <c r="A54" s="600"/>
      <c r="B54" s="577"/>
      <c r="C54" s="313" t="s">
        <v>239</v>
      </c>
      <c r="D54" s="318"/>
      <c r="E54" s="217"/>
      <c r="F54" s="199"/>
      <c r="G54" s="319"/>
      <c r="H54" s="320"/>
      <c r="I54" s="321"/>
      <c r="J54" s="321"/>
      <c r="K54" s="321"/>
      <c r="L54" s="321"/>
      <c r="M54" s="321"/>
      <c r="N54" s="217"/>
      <c r="O54" s="217"/>
      <c r="P54" s="217"/>
      <c r="Q54" s="322"/>
      <c r="R54" s="301"/>
      <c r="S54" s="323"/>
      <c r="T54" s="324"/>
      <c r="U54" s="200"/>
      <c r="V54" s="200"/>
      <c r="W54" s="201"/>
      <c r="X54" s="200"/>
      <c r="Y54" s="200" t="str">
        <f>IFERROR(IF(X54="Yes",IF(AND(OR(Q54&gt;AVERAGE(N54:P54),Q54&gt;F54),OR(R54&gt;AVERAGE(N54:P54),R54&gt;F54),OR(S54&gt;AVERAGE(N54:P54),S54&gt;F54)),"Yes","No"),"")," ")</f>
        <v/>
      </c>
      <c r="Z54" s="200"/>
      <c r="AA54" s="202"/>
      <c r="AB54" s="293"/>
    </row>
    <row r="55" spans="1:28" ht="60" customHeight="1" x14ac:dyDescent="0.2">
      <c r="A55" s="600"/>
      <c r="B55" s="577"/>
      <c r="C55" s="373" t="s">
        <v>248</v>
      </c>
      <c r="D55" s="393" t="s">
        <v>253</v>
      </c>
      <c r="E55" s="217" t="s">
        <v>40</v>
      </c>
      <c r="F55" s="199"/>
      <c r="G55" s="319"/>
      <c r="H55" s="320"/>
      <c r="I55" s="321"/>
      <c r="J55" s="321"/>
      <c r="K55" s="321"/>
      <c r="L55" s="321"/>
      <c r="M55" s="321"/>
      <c r="N55" s="217"/>
      <c r="O55" s="217"/>
      <c r="P55" s="217"/>
      <c r="Q55" s="322"/>
      <c r="R55" s="301"/>
      <c r="S55" s="323"/>
      <c r="T55" s="324"/>
      <c r="U55" s="200">
        <f t="shared" ref="U55" si="17">COUNTIF(H55:S55,E55&amp;F55)</f>
        <v>0</v>
      </c>
      <c r="V55" s="200">
        <f t="shared" ref="V55" si="18">COUNTIF(H55:S55,"&gt;=-1")</f>
        <v>0</v>
      </c>
      <c r="W55" s="201" t="str">
        <f t="shared" ref="W55" si="19">IF(T55="",IF(V55=0,"No",IF(U55/V55&gt;=0.75,"Yes","No")),"No")</f>
        <v>No</v>
      </c>
      <c r="X55" s="200" t="str">
        <f t="shared" ref="X55" si="20">IF(W55=" "," ",IF(W55="No","Yes","No"))</f>
        <v>Yes</v>
      </c>
      <c r="Y55" s="200" t="str">
        <f>IFERROR(IF(X55="Yes",IF(AND(OR((Q55)&gt;AVERAGE(N55:P55),(Q55)&gt;F55),OR((R55)&gt;AVERAGE(N55:P55),(R55)&gt;F55),OR((S55)&gt;AVERAGE(N55:P55),(S55)&gt;F55)),"Yes","No"),"")," ")</f>
        <v xml:space="preserve"> </v>
      </c>
      <c r="Z55" s="200" t="str">
        <f t="shared" ref="Z55" si="21">IF(T55="",IF(AND(W55=" ",OR(Y55=" ",Y55=0))," ",IF(W55="Yes","Compliant",IF(Y55="Yes","Compliant","Not Compliant"))),"Not Compliant")</f>
        <v>Not Compliant</v>
      </c>
      <c r="AA55" s="202" t="s">
        <v>36</v>
      </c>
      <c r="AB55" s="293">
        <v>4.0999999999999996</v>
      </c>
    </row>
    <row r="56" spans="1:28" ht="27.75" customHeight="1" x14ac:dyDescent="0.2">
      <c r="A56" s="600"/>
      <c r="B56" s="578"/>
      <c r="C56" s="388" t="s">
        <v>239</v>
      </c>
      <c r="D56" s="314"/>
      <c r="E56" s="112"/>
      <c r="F56" s="222"/>
      <c r="G56" s="223"/>
      <c r="H56" s="267"/>
      <c r="I56" s="215"/>
      <c r="J56" s="215"/>
      <c r="K56" s="215"/>
      <c r="L56" s="215"/>
      <c r="M56" s="268"/>
      <c r="N56" s="268"/>
      <c r="O56" s="268"/>
      <c r="P56" s="268"/>
      <c r="Q56" s="258"/>
      <c r="R56" s="259"/>
      <c r="S56" s="260"/>
      <c r="T56" s="303"/>
      <c r="U56" s="116"/>
      <c r="V56" s="116"/>
      <c r="W56" s="117"/>
      <c r="X56" s="116"/>
      <c r="Y56" s="116" t="str">
        <f>IFERROR(IF(X56="Yes",IF(AND(OR(Q56&gt;AVERAGE(N56:P56),Q56&gt;F56),OR(R56&gt;AVERAGE(N56:P56),R56&gt;F56),OR(S56&gt;AVERAGE(N56:P56),S56&gt;F56)),"Yes","No"),"")," ")</f>
        <v/>
      </c>
      <c r="Z56" s="116"/>
      <c r="AA56" s="295"/>
      <c r="AB56" s="221"/>
    </row>
    <row r="57" spans="1:28" ht="52.5" customHeight="1" x14ac:dyDescent="0.2">
      <c r="A57" s="600"/>
      <c r="B57" s="178" t="s">
        <v>204</v>
      </c>
      <c r="C57" s="130" t="s">
        <v>155</v>
      </c>
      <c r="D57" s="230" t="s">
        <v>218</v>
      </c>
      <c r="E57" s="131" t="s">
        <v>41</v>
      </c>
      <c r="F57" s="225"/>
      <c r="G57" s="226"/>
      <c r="H57" s="272"/>
      <c r="I57" s="273"/>
      <c r="J57" s="273"/>
      <c r="K57" s="273"/>
      <c r="L57" s="273"/>
      <c r="M57" s="273"/>
      <c r="N57" s="273"/>
      <c r="O57" s="273"/>
      <c r="P57" s="273"/>
      <c r="Q57" s="274"/>
      <c r="R57" s="275"/>
      <c r="S57" s="276"/>
      <c r="T57" s="297"/>
      <c r="U57" s="145">
        <f>COUNTIF(H57:S57,E57&amp;F57)</f>
        <v>0</v>
      </c>
      <c r="V57" s="145">
        <f>COUNTIF(H57:S57,"&gt;=-1")</f>
        <v>0</v>
      </c>
      <c r="W57" s="146" t="str">
        <f>IF(T57="",IF(V57=0,"No",IF(U57/V57&gt;=0.75,"Yes","No")),"No")</f>
        <v>No</v>
      </c>
      <c r="X57" s="145" t="str">
        <f>IF(W57=" "," ",IF(W57="No","Yes","No"))</f>
        <v>Yes</v>
      </c>
      <c r="Y57" s="145" t="str">
        <f>IFERROR(IF(X57="Yes",IF(AND(OR(Q57&lt;AVERAGE(N57:P57),Q57&lt;F57),OR(R57&lt;AVERAGE(N57:P57),R57&lt;F57),OR(S57&lt;AVERAGE(N57:P57),S57&lt;F57)),"Yes","No"),"")," ")</f>
        <v xml:space="preserve"> </v>
      </c>
      <c r="Z57" s="145" t="str">
        <f>IF(T57="",IF(AND(W57=" ",OR(Y57=" ",Y57=0))," ",IF(W57="Yes","Compliant",IF(Y57="Yes","Compliant","Not Compliant"))),"Not Compliant")</f>
        <v>Not Compliant</v>
      </c>
      <c r="AA57" s="361" t="s">
        <v>36</v>
      </c>
      <c r="AB57" s="362">
        <v>4.2</v>
      </c>
    </row>
    <row r="58" spans="1:28" ht="37.5" customHeight="1" x14ac:dyDescent="0.2">
      <c r="A58" s="614" t="s">
        <v>127</v>
      </c>
      <c r="B58" s="622" t="s">
        <v>202</v>
      </c>
      <c r="C58" s="329" t="s">
        <v>5</v>
      </c>
      <c r="D58" s="330" t="s">
        <v>161</v>
      </c>
      <c r="E58" s="331" t="s">
        <v>41</v>
      </c>
      <c r="F58" s="141"/>
      <c r="G58" s="353"/>
      <c r="H58" s="354"/>
      <c r="I58" s="355"/>
      <c r="J58" s="355"/>
      <c r="K58" s="355"/>
      <c r="L58" s="355"/>
      <c r="M58" s="355"/>
      <c r="N58" s="356"/>
      <c r="O58" s="356"/>
      <c r="P58" s="356"/>
      <c r="Q58" s="357"/>
      <c r="R58" s="358"/>
      <c r="S58" s="359"/>
      <c r="T58" s="360"/>
      <c r="U58" s="101">
        <f t="shared" si="15"/>
        <v>0</v>
      </c>
      <c r="V58" s="101">
        <f t="shared" si="16"/>
        <v>0</v>
      </c>
      <c r="W58" s="340" t="str">
        <f t="shared" si="2"/>
        <v>No</v>
      </c>
      <c r="X58" s="101" t="str">
        <f t="shared" si="3"/>
        <v>Yes</v>
      </c>
      <c r="Y58" s="101" t="str">
        <f>IFERROR(IF(X58="Yes",IF(AND(OR(Q58&lt;AVERAGE(N58:P58),Q58&lt;F58),OR(R58&lt;AVERAGE(N58:P58),R58&lt;F58),OR(S58&lt;AVERAGE(N58:P58),S58&lt;F58)),"Yes","No"),"")," ")</f>
        <v xml:space="preserve"> </v>
      </c>
      <c r="Z58" s="101" t="str">
        <f t="shared" si="4"/>
        <v>Not Compliant</v>
      </c>
      <c r="AA58" s="341"/>
      <c r="AB58" s="342">
        <v>4.5</v>
      </c>
    </row>
    <row r="59" spans="1:28" ht="37.5" customHeight="1" x14ac:dyDescent="0.2">
      <c r="A59" s="615"/>
      <c r="B59" s="617"/>
      <c r="C59" s="180" t="s">
        <v>160</v>
      </c>
      <c r="D59" s="313" t="s">
        <v>162</v>
      </c>
      <c r="E59" s="181" t="s">
        <v>41</v>
      </c>
      <c r="F59" s="199"/>
      <c r="G59" s="319"/>
      <c r="H59" s="320"/>
      <c r="I59" s="321"/>
      <c r="J59" s="321"/>
      <c r="K59" s="321"/>
      <c r="L59" s="321"/>
      <c r="M59" s="321"/>
      <c r="N59" s="217"/>
      <c r="O59" s="217"/>
      <c r="P59" s="217"/>
      <c r="Q59" s="322"/>
      <c r="R59" s="301"/>
      <c r="S59" s="323"/>
      <c r="T59" s="324"/>
      <c r="U59" s="98">
        <f t="shared" si="15"/>
        <v>0</v>
      </c>
      <c r="V59" s="98">
        <f t="shared" si="16"/>
        <v>0</v>
      </c>
      <c r="W59" s="99" t="str">
        <f t="shared" si="2"/>
        <v>No</v>
      </c>
      <c r="X59" s="98" t="str">
        <f t="shared" si="3"/>
        <v>Yes</v>
      </c>
      <c r="Y59" s="98" t="str">
        <f>IFERROR(IF(X59="Yes",IF(AND(OR(Q59&lt;AVERAGE(N59:P59),Q59&lt;F59),OR(R59&lt;AVERAGE(N59:P59),R59&lt;F59),OR(S59&lt;AVERAGE(N59:P59),S59&lt;F59)),"Yes","No"),"")," ")</f>
        <v xml:space="preserve"> </v>
      </c>
      <c r="Z59" s="98" t="str">
        <f t="shared" si="4"/>
        <v>Not Compliant</v>
      </c>
      <c r="AA59" s="184"/>
      <c r="AB59" s="306">
        <v>4.5</v>
      </c>
    </row>
    <row r="60" spans="1:28" ht="37.5" customHeight="1" x14ac:dyDescent="0.2">
      <c r="A60" s="615"/>
      <c r="B60" s="618"/>
      <c r="C60" s="213" t="s">
        <v>54</v>
      </c>
      <c r="D60" s="316" t="s">
        <v>55</v>
      </c>
      <c r="E60" s="215" t="s">
        <v>40</v>
      </c>
      <c r="F60" s="112"/>
      <c r="G60" s="221"/>
      <c r="H60" s="256"/>
      <c r="I60" s="257"/>
      <c r="J60" s="257"/>
      <c r="K60" s="257"/>
      <c r="L60" s="257"/>
      <c r="M60" s="257"/>
      <c r="N60" s="215"/>
      <c r="O60" s="215"/>
      <c r="P60" s="215"/>
      <c r="Q60" s="258"/>
      <c r="R60" s="259"/>
      <c r="S60" s="260"/>
      <c r="T60" s="303"/>
      <c r="U60" s="116">
        <f t="shared" si="15"/>
        <v>0</v>
      </c>
      <c r="V60" s="116">
        <f t="shared" si="16"/>
        <v>0</v>
      </c>
      <c r="W60" s="117" t="str">
        <f t="shared" si="2"/>
        <v>No</v>
      </c>
      <c r="X60" s="116" t="str">
        <f t="shared" si="3"/>
        <v>Yes</v>
      </c>
      <c r="Y60" s="116" t="str">
        <f t="shared" ref="Y60:Y67" si="22">IFERROR(IF(X60="Yes",IF(AND(OR(Q60&gt;AVERAGE(N60:P60),Q60&gt;F60),OR(R60&gt;AVERAGE(N60:P60),R60&gt;F60),OR(S60&gt;AVERAGE(N60:P60),S60&gt;F60)),"Yes","No"),"")," ")</f>
        <v xml:space="preserve"> </v>
      </c>
      <c r="Z60" s="116" t="str">
        <f t="shared" si="4"/>
        <v>Not Compliant</v>
      </c>
      <c r="AA60" s="295"/>
      <c r="AB60" s="296">
        <v>4.5</v>
      </c>
    </row>
    <row r="61" spans="1:28" ht="37.5" customHeight="1" x14ac:dyDescent="0.2">
      <c r="A61" s="615"/>
      <c r="B61" s="613" t="s">
        <v>63</v>
      </c>
      <c r="C61" s="343" t="s">
        <v>189</v>
      </c>
      <c r="D61" s="330" t="s">
        <v>190</v>
      </c>
      <c r="E61" s="331" t="s">
        <v>40</v>
      </c>
      <c r="F61" s="332"/>
      <c r="G61" s="333"/>
      <c r="H61" s="334"/>
      <c r="I61" s="335"/>
      <c r="J61" s="335"/>
      <c r="K61" s="335"/>
      <c r="L61" s="335"/>
      <c r="M61" s="335"/>
      <c r="N61" s="331"/>
      <c r="O61" s="331"/>
      <c r="P61" s="331"/>
      <c r="Q61" s="336"/>
      <c r="R61" s="337"/>
      <c r="S61" s="338"/>
      <c r="T61" s="339"/>
      <c r="U61" s="101">
        <f t="shared" si="15"/>
        <v>0</v>
      </c>
      <c r="V61" s="101">
        <f t="shared" si="16"/>
        <v>0</v>
      </c>
      <c r="W61" s="340" t="str">
        <f t="shared" si="2"/>
        <v>No</v>
      </c>
      <c r="X61" s="101" t="str">
        <f t="shared" si="3"/>
        <v>Yes</v>
      </c>
      <c r="Y61" s="101" t="str">
        <f t="shared" si="22"/>
        <v xml:space="preserve"> </v>
      </c>
      <c r="Z61" s="101" t="str">
        <f t="shared" si="4"/>
        <v>Not Compliant</v>
      </c>
      <c r="AA61" s="341"/>
      <c r="AB61" s="342">
        <v>4.5</v>
      </c>
    </row>
    <row r="62" spans="1:28" ht="37.5" customHeight="1" x14ac:dyDescent="0.2">
      <c r="A62" s="615"/>
      <c r="B62" s="619"/>
      <c r="C62" s="328" t="s">
        <v>12</v>
      </c>
      <c r="D62" s="318" t="s">
        <v>164</v>
      </c>
      <c r="E62" s="217" t="s">
        <v>40</v>
      </c>
      <c r="F62" s="199"/>
      <c r="G62" s="319"/>
      <c r="H62" s="320"/>
      <c r="I62" s="321"/>
      <c r="J62" s="321"/>
      <c r="K62" s="321"/>
      <c r="L62" s="321"/>
      <c r="M62" s="321"/>
      <c r="N62" s="217"/>
      <c r="O62" s="217"/>
      <c r="P62" s="217"/>
      <c r="Q62" s="322"/>
      <c r="R62" s="301"/>
      <c r="S62" s="323"/>
      <c r="T62" s="324"/>
      <c r="U62" s="200">
        <v>0</v>
      </c>
      <c r="V62" s="200">
        <v>0</v>
      </c>
      <c r="W62" s="201" t="s">
        <v>186</v>
      </c>
      <c r="X62" s="200" t="s">
        <v>187</v>
      </c>
      <c r="Y62" s="200" t="str">
        <f t="shared" si="22"/>
        <v xml:space="preserve"> </v>
      </c>
      <c r="Z62" s="200" t="s">
        <v>188</v>
      </c>
      <c r="AA62" s="202"/>
      <c r="AB62" s="293">
        <v>4.5</v>
      </c>
    </row>
    <row r="63" spans="1:28" ht="37.5" customHeight="1" x14ac:dyDescent="0.2">
      <c r="A63" s="615"/>
      <c r="B63" s="612"/>
      <c r="C63" s="110" t="s">
        <v>165</v>
      </c>
      <c r="D63" s="316" t="s">
        <v>166</v>
      </c>
      <c r="E63" s="215" t="s">
        <v>40</v>
      </c>
      <c r="F63" s="112"/>
      <c r="G63" s="221"/>
      <c r="H63" s="256"/>
      <c r="I63" s="257"/>
      <c r="J63" s="257"/>
      <c r="K63" s="257"/>
      <c r="L63" s="257"/>
      <c r="M63" s="257"/>
      <c r="N63" s="215"/>
      <c r="O63" s="215"/>
      <c r="P63" s="215"/>
      <c r="Q63" s="258"/>
      <c r="R63" s="259"/>
      <c r="S63" s="260"/>
      <c r="T63" s="303"/>
      <c r="U63" s="116">
        <f t="shared" si="15"/>
        <v>0</v>
      </c>
      <c r="V63" s="116">
        <f t="shared" si="16"/>
        <v>0</v>
      </c>
      <c r="W63" s="117" t="str">
        <f t="shared" si="2"/>
        <v>No</v>
      </c>
      <c r="X63" s="116" t="str">
        <f t="shared" si="3"/>
        <v>Yes</v>
      </c>
      <c r="Y63" s="116" t="str">
        <f t="shared" si="22"/>
        <v xml:space="preserve"> </v>
      </c>
      <c r="Z63" s="116" t="str">
        <f t="shared" si="4"/>
        <v>Not Compliant</v>
      </c>
      <c r="AA63" s="295"/>
      <c r="AB63" s="296">
        <v>4.5</v>
      </c>
    </row>
    <row r="64" spans="1:28" ht="37.5" customHeight="1" x14ac:dyDescent="0.2">
      <c r="A64" s="615"/>
      <c r="B64" s="129" t="s">
        <v>211</v>
      </c>
      <c r="C64" s="229" t="s">
        <v>135</v>
      </c>
      <c r="D64" s="230" t="s">
        <v>134</v>
      </c>
      <c r="E64" s="231" t="s">
        <v>40</v>
      </c>
      <c r="F64" s="231"/>
      <c r="G64" s="232"/>
      <c r="H64" s="261"/>
      <c r="I64" s="231"/>
      <c r="J64" s="231"/>
      <c r="K64" s="231"/>
      <c r="L64" s="231"/>
      <c r="M64" s="231"/>
      <c r="N64" s="231"/>
      <c r="O64" s="231"/>
      <c r="P64" s="231"/>
      <c r="Q64" s="231"/>
      <c r="R64" s="231"/>
      <c r="S64" s="232"/>
      <c r="T64" s="261"/>
      <c r="U64" s="145">
        <f t="shared" si="15"/>
        <v>0</v>
      </c>
      <c r="V64" s="231">
        <f t="shared" si="16"/>
        <v>0</v>
      </c>
      <c r="W64" s="146" t="str">
        <f t="shared" si="2"/>
        <v>No</v>
      </c>
      <c r="X64" s="145" t="str">
        <f t="shared" si="3"/>
        <v>Yes</v>
      </c>
      <c r="Y64" s="145" t="str">
        <f t="shared" si="22"/>
        <v xml:space="preserve"> </v>
      </c>
      <c r="Z64" s="145" t="str">
        <f t="shared" si="4"/>
        <v>Not Compliant</v>
      </c>
      <c r="AA64" s="231"/>
      <c r="AB64" s="232">
        <v>4.5</v>
      </c>
    </row>
    <row r="65" spans="1:28" ht="37.5" customHeight="1" x14ac:dyDescent="0.2">
      <c r="A65" s="615"/>
      <c r="B65" s="576" t="s">
        <v>2</v>
      </c>
      <c r="C65" s="227" t="s">
        <v>4</v>
      </c>
      <c r="D65" s="394" t="s">
        <v>254</v>
      </c>
      <c r="E65" s="209" t="s">
        <v>40</v>
      </c>
      <c r="F65" s="128"/>
      <c r="G65" s="220"/>
      <c r="H65" s="249"/>
      <c r="I65" s="250"/>
      <c r="J65" s="250"/>
      <c r="K65" s="250"/>
      <c r="L65" s="250"/>
      <c r="M65" s="250"/>
      <c r="N65" s="209"/>
      <c r="O65" s="209"/>
      <c r="P65" s="209"/>
      <c r="Q65" s="251"/>
      <c r="R65" s="252"/>
      <c r="S65" s="253"/>
      <c r="T65" s="302"/>
      <c r="U65" s="106">
        <f t="shared" si="15"/>
        <v>0</v>
      </c>
      <c r="V65" s="106">
        <f t="shared" si="16"/>
        <v>0</v>
      </c>
      <c r="W65" s="107" t="str">
        <f t="shared" si="2"/>
        <v>No</v>
      </c>
      <c r="X65" s="106" t="str">
        <f t="shared" si="3"/>
        <v>Yes</v>
      </c>
      <c r="Y65" s="106" t="str">
        <f t="shared" si="22"/>
        <v xml:space="preserve"> </v>
      </c>
      <c r="Z65" s="106" t="str">
        <f t="shared" si="4"/>
        <v>Not Compliant</v>
      </c>
      <c r="AA65" s="252"/>
      <c r="AB65" s="253"/>
    </row>
    <row r="66" spans="1:28" ht="37.5" customHeight="1" x14ac:dyDescent="0.2">
      <c r="A66" s="615"/>
      <c r="B66" s="578"/>
      <c r="C66" s="228" t="s">
        <v>10</v>
      </c>
      <c r="D66" s="316" t="s">
        <v>139</v>
      </c>
      <c r="E66" s="215" t="s">
        <v>40</v>
      </c>
      <c r="F66" s="112"/>
      <c r="G66" s="221"/>
      <c r="H66" s="256"/>
      <c r="I66" s="257"/>
      <c r="J66" s="257"/>
      <c r="K66" s="257"/>
      <c r="L66" s="257"/>
      <c r="M66" s="257"/>
      <c r="N66" s="215"/>
      <c r="O66" s="215"/>
      <c r="P66" s="215"/>
      <c r="Q66" s="258"/>
      <c r="R66" s="259"/>
      <c r="S66" s="260"/>
      <c r="T66" s="303"/>
      <c r="U66" s="116">
        <f t="shared" si="15"/>
        <v>0</v>
      </c>
      <c r="V66" s="116">
        <f t="shared" si="16"/>
        <v>0</v>
      </c>
      <c r="W66" s="117" t="str">
        <f t="shared" si="2"/>
        <v>No</v>
      </c>
      <c r="X66" s="116" t="str">
        <f t="shared" si="3"/>
        <v>Yes</v>
      </c>
      <c r="Y66" s="116" t="str">
        <f t="shared" si="22"/>
        <v xml:space="preserve"> </v>
      </c>
      <c r="Z66" s="116" t="str">
        <f t="shared" si="4"/>
        <v>Not Compliant</v>
      </c>
      <c r="AA66" s="259"/>
      <c r="AB66" s="260"/>
    </row>
    <row r="67" spans="1:28" ht="37.5" customHeight="1" x14ac:dyDescent="0.2">
      <c r="A67" s="615"/>
      <c r="B67" s="129" t="s">
        <v>3</v>
      </c>
      <c r="C67" s="224" t="s">
        <v>10</v>
      </c>
      <c r="D67" s="395" t="s">
        <v>255</v>
      </c>
      <c r="E67" s="225" t="s">
        <v>40</v>
      </c>
      <c r="F67" s="131"/>
      <c r="G67" s="226"/>
      <c r="H67" s="262"/>
      <c r="I67" s="263"/>
      <c r="J67" s="263"/>
      <c r="K67" s="263"/>
      <c r="L67" s="263"/>
      <c r="M67" s="263"/>
      <c r="N67" s="225"/>
      <c r="O67" s="225"/>
      <c r="P67" s="225"/>
      <c r="Q67" s="264"/>
      <c r="R67" s="265"/>
      <c r="S67" s="266"/>
      <c r="T67" s="304"/>
      <c r="U67" s="145">
        <f t="shared" ref="U67:U75" si="23">COUNTIF(H67:S67,E67&amp;F67)</f>
        <v>0</v>
      </c>
      <c r="V67" s="145">
        <f>COUNTIF(H67:S67,"&gt;=-1")</f>
        <v>0</v>
      </c>
      <c r="W67" s="146" t="str">
        <f t="shared" ref="W67:W75" si="24">IF(T67="",IF(V67=0,"No",IF(U67/V67&gt;=0.75,"Yes","No")),"No")</f>
        <v>No</v>
      </c>
      <c r="X67" s="145" t="str">
        <f t="shared" ref="X67:X75" si="25">IF(W67=" "," ",IF(W67="No","Yes","No"))</f>
        <v>Yes</v>
      </c>
      <c r="Y67" s="145" t="str">
        <f t="shared" si="22"/>
        <v xml:space="preserve"> </v>
      </c>
      <c r="Z67" s="145" t="str">
        <f t="shared" ref="Z67:Z75" si="26">IF(T67="",IF(AND(W67=" ",OR(Y67=" ",Y67=0))," ",IF(W67="Yes","Compliant",IF(Y67="Yes","Compliant","Not Compliant"))),"Not Compliant")</f>
        <v>Not Compliant</v>
      </c>
      <c r="AA67" s="265"/>
      <c r="AB67" s="266"/>
    </row>
    <row r="68" spans="1:28" ht="37.5" customHeight="1" x14ac:dyDescent="0.2">
      <c r="A68" s="615"/>
      <c r="B68" s="576" t="s">
        <v>0</v>
      </c>
      <c r="C68" s="133" t="s">
        <v>177</v>
      </c>
      <c r="D68" s="312" t="s">
        <v>185</v>
      </c>
      <c r="E68" s="128" t="s">
        <v>41</v>
      </c>
      <c r="F68" s="218"/>
      <c r="G68" s="219"/>
      <c r="H68" s="239"/>
      <c r="I68" s="218"/>
      <c r="J68" s="218"/>
      <c r="K68" s="218"/>
      <c r="L68" s="218"/>
      <c r="M68" s="218"/>
      <c r="N68" s="218"/>
      <c r="O68" s="218"/>
      <c r="P68" s="218"/>
      <c r="Q68" s="269"/>
      <c r="R68" s="270"/>
      <c r="S68" s="271"/>
      <c r="T68" s="298"/>
      <c r="U68" s="106">
        <f t="shared" si="23"/>
        <v>0</v>
      </c>
      <c r="V68" s="106">
        <f>COUNTIF(H68:S68,"&gt;=-1")</f>
        <v>0</v>
      </c>
      <c r="W68" s="107" t="str">
        <f t="shared" si="24"/>
        <v>No</v>
      </c>
      <c r="X68" s="106" t="str">
        <f t="shared" si="25"/>
        <v>Yes</v>
      </c>
      <c r="Y68" s="106" t="str">
        <f>IFERROR(IF(X68="Yes",IF(AND(OR(Q68&lt;AVERAGE(N68:P68),Q68&lt;F68),OR(R68&lt;AVERAGE(N68:P68),R68&lt;F68),OR(S68&lt;AVERAGE(N68:P68),S68&lt;F68)),"Yes","No"),"")," ")</f>
        <v xml:space="preserve"> </v>
      </c>
      <c r="Z68" s="106" t="str">
        <f t="shared" si="26"/>
        <v>Not Compliant</v>
      </c>
      <c r="AA68" s="299"/>
      <c r="AB68" s="300">
        <v>4.5</v>
      </c>
    </row>
    <row r="69" spans="1:28" ht="37.5" customHeight="1" x14ac:dyDescent="0.2">
      <c r="A69" s="615"/>
      <c r="B69" s="577"/>
      <c r="C69" s="373" t="s">
        <v>244</v>
      </c>
      <c r="D69" s="385" t="s">
        <v>245</v>
      </c>
      <c r="E69" s="332"/>
      <c r="F69" s="374"/>
      <c r="G69" s="375"/>
      <c r="H69" s="376"/>
      <c r="I69" s="374"/>
      <c r="J69" s="374"/>
      <c r="K69" s="374"/>
      <c r="L69" s="374"/>
      <c r="M69" s="374"/>
      <c r="N69" s="374"/>
      <c r="O69" s="374"/>
      <c r="P69" s="374"/>
      <c r="Q69" s="377"/>
      <c r="R69" s="378"/>
      <c r="S69" s="379"/>
      <c r="T69" s="380"/>
      <c r="U69" s="101"/>
      <c r="V69" s="381"/>
      <c r="W69" s="382"/>
      <c r="X69" s="381"/>
      <c r="Y69" s="381" t="str">
        <f>IFERROR(IF(X69="Yes",IF(AND(OR(Q69&gt;AVERAGE(N69:P69),Q69&gt;F69),OR(R69&gt;AVERAGE(N69:P69),R69&gt;F69),OR(S69&gt;AVERAGE(N69:P69),S69&gt;F69)),"Yes","No"),"")," ")</f>
        <v/>
      </c>
      <c r="Z69" s="381"/>
      <c r="AA69" s="383"/>
      <c r="AB69" s="384"/>
    </row>
    <row r="70" spans="1:28" ht="37.5" customHeight="1" x14ac:dyDescent="0.2">
      <c r="A70" s="615"/>
      <c r="B70" s="576" t="s">
        <v>1</v>
      </c>
      <c r="C70" s="133" t="s">
        <v>178</v>
      </c>
      <c r="D70" s="312" t="s">
        <v>140</v>
      </c>
      <c r="E70" s="128" t="s">
        <v>41</v>
      </c>
      <c r="F70" s="218"/>
      <c r="G70" s="219"/>
      <c r="H70" s="239"/>
      <c r="I70" s="218"/>
      <c r="J70" s="218"/>
      <c r="K70" s="218"/>
      <c r="L70" s="218"/>
      <c r="M70" s="218"/>
      <c r="N70" s="218"/>
      <c r="O70" s="218"/>
      <c r="P70" s="218"/>
      <c r="Q70" s="269"/>
      <c r="R70" s="270"/>
      <c r="S70" s="271"/>
      <c r="T70" s="298"/>
      <c r="U70" s="106">
        <f t="shared" si="23"/>
        <v>0</v>
      </c>
      <c r="V70" s="106">
        <f>COUNTIF(H70:S70,"&gt;=-1")</f>
        <v>0</v>
      </c>
      <c r="W70" s="107" t="str">
        <f t="shared" si="24"/>
        <v>No</v>
      </c>
      <c r="X70" s="106" t="str">
        <f t="shared" si="25"/>
        <v>Yes</v>
      </c>
      <c r="Y70" s="106" t="str">
        <f>IFERROR(IF(X70="Yes",IF(AND(OR(Q70&lt;AVERAGE(N70:P70),Q70&lt;F70),OR(R70&lt;AVERAGE(N70:P70),R70&lt;F70),OR(S70&lt;AVERAGE(N70:P70),S70&lt;F70)),"Yes","No"),"")," ")</f>
        <v xml:space="preserve"> </v>
      </c>
      <c r="Z70" s="106" t="str">
        <f t="shared" si="26"/>
        <v>Not Compliant</v>
      </c>
      <c r="AA70" s="299"/>
      <c r="AB70" s="300">
        <v>4.5</v>
      </c>
    </row>
    <row r="71" spans="1:28" ht="52.5" customHeight="1" x14ac:dyDescent="0.2">
      <c r="A71" s="616"/>
      <c r="B71" s="578"/>
      <c r="C71" s="386" t="s">
        <v>246</v>
      </c>
      <c r="D71" s="387" t="s">
        <v>247</v>
      </c>
      <c r="E71" s="181"/>
      <c r="F71" s="180"/>
      <c r="G71" s="212"/>
      <c r="H71" s="281"/>
      <c r="I71" s="203"/>
      <c r="J71" s="203"/>
      <c r="K71" s="203"/>
      <c r="L71" s="203"/>
      <c r="M71" s="203"/>
      <c r="N71" s="203"/>
      <c r="O71" s="203"/>
      <c r="P71" s="203"/>
      <c r="Q71" s="203"/>
      <c r="R71" s="204"/>
      <c r="S71" s="282"/>
      <c r="T71" s="292"/>
      <c r="U71" s="98"/>
      <c r="V71" s="200"/>
      <c r="W71" s="201"/>
      <c r="X71" s="200"/>
      <c r="Y71" s="200" t="str">
        <f>IFERROR(IF(X71="Yes",IF(AND(OR(Q71&gt;AVERAGE(N71:P71),Q71&gt;F71),OR(R71&gt;AVERAGE(N71:P71),R71&gt;F71),OR(S71&gt;AVERAGE(N71:P71),S71&gt;F71)),"Yes","No"),"")," ")</f>
        <v/>
      </c>
      <c r="Z71" s="200"/>
      <c r="AA71" s="202"/>
      <c r="AB71" s="293"/>
    </row>
    <row r="72" spans="1:28" ht="36" customHeight="1" x14ac:dyDescent="0.2">
      <c r="A72" s="593" t="s">
        <v>25</v>
      </c>
      <c r="B72" s="178" t="s">
        <v>167</v>
      </c>
      <c r="C72" s="207" t="s">
        <v>26</v>
      </c>
      <c r="D72" s="208" t="s">
        <v>27</v>
      </c>
      <c r="E72" s="209" t="s">
        <v>40</v>
      </c>
      <c r="F72" s="207"/>
      <c r="G72" s="210"/>
      <c r="H72" s="277"/>
      <c r="I72" s="278"/>
      <c r="J72" s="278"/>
      <c r="K72" s="278"/>
      <c r="L72" s="278"/>
      <c r="M72" s="278"/>
      <c r="N72" s="278"/>
      <c r="O72" s="278"/>
      <c r="P72" s="278"/>
      <c r="Q72" s="278"/>
      <c r="R72" s="279"/>
      <c r="S72" s="280"/>
      <c r="T72" s="287"/>
      <c r="U72" s="106">
        <f t="shared" si="23"/>
        <v>0</v>
      </c>
      <c r="V72" s="288">
        <f t="shared" si="16"/>
        <v>0</v>
      </c>
      <c r="W72" s="289" t="str">
        <f t="shared" si="24"/>
        <v>No</v>
      </c>
      <c r="X72" s="288" t="str">
        <f t="shared" si="25"/>
        <v>Yes</v>
      </c>
      <c r="Y72" s="288" t="str">
        <f>IFERROR(IF(X72="Yes",IF(AND(OR(Q72&gt;AVERAGE(N72:P72),Q72&gt;F72),OR(R72&gt;AVERAGE(N72:P72),R72&gt;F72),OR(S72&gt;AVERAGE(N72:P72),S72&gt;F72)),"Yes","No"),"")," ")</f>
        <v xml:space="preserve"> </v>
      </c>
      <c r="Z72" s="288" t="str">
        <f t="shared" si="26"/>
        <v>Not Compliant</v>
      </c>
      <c r="AA72" s="290"/>
      <c r="AB72" s="291"/>
    </row>
    <row r="73" spans="1:28" ht="36" customHeight="1" x14ac:dyDescent="0.2">
      <c r="A73" s="593"/>
      <c r="B73" s="211" t="s">
        <v>168</v>
      </c>
      <c r="C73" s="180" t="s">
        <v>26</v>
      </c>
      <c r="D73" s="185" t="s">
        <v>27</v>
      </c>
      <c r="E73" s="181" t="s">
        <v>40</v>
      </c>
      <c r="F73" s="180"/>
      <c r="G73" s="212"/>
      <c r="H73" s="281"/>
      <c r="I73" s="203"/>
      <c r="J73" s="203"/>
      <c r="K73" s="203"/>
      <c r="L73" s="203"/>
      <c r="M73" s="203"/>
      <c r="N73" s="203"/>
      <c r="O73" s="203"/>
      <c r="P73" s="203"/>
      <c r="Q73" s="203"/>
      <c r="R73" s="204"/>
      <c r="S73" s="282"/>
      <c r="T73" s="292"/>
      <c r="U73" s="98">
        <f t="shared" si="23"/>
        <v>0</v>
      </c>
      <c r="V73" s="200">
        <f t="shared" si="16"/>
        <v>0</v>
      </c>
      <c r="W73" s="201" t="str">
        <f t="shared" si="24"/>
        <v>No</v>
      </c>
      <c r="X73" s="200" t="str">
        <f t="shared" si="25"/>
        <v>Yes</v>
      </c>
      <c r="Y73" s="200" t="str">
        <f>IFERROR(IF(X73="Yes",IF(AND(OR(Q73&gt;AVERAGE(N73:P73),Q73&gt;F73),OR(R73&gt;AVERAGE(N73:P73),R73&gt;F73),OR(S73&gt;AVERAGE(N73:P73),S73&gt;F73)),"Yes","No"),"")," ")</f>
        <v xml:space="preserve"> </v>
      </c>
      <c r="Z73" s="200" t="str">
        <f t="shared" si="26"/>
        <v>Not Compliant</v>
      </c>
      <c r="AA73" s="202"/>
      <c r="AB73" s="293"/>
    </row>
    <row r="74" spans="1:28" ht="36" customHeight="1" x14ac:dyDescent="0.2">
      <c r="A74" s="593"/>
      <c r="B74" s="211" t="s">
        <v>169</v>
      </c>
      <c r="C74" s="180" t="s">
        <v>26</v>
      </c>
      <c r="D74" s="185" t="s">
        <v>27</v>
      </c>
      <c r="E74" s="181" t="s">
        <v>40</v>
      </c>
      <c r="F74" s="180"/>
      <c r="G74" s="212"/>
      <c r="H74" s="281"/>
      <c r="I74" s="203"/>
      <c r="J74" s="203"/>
      <c r="K74" s="203"/>
      <c r="L74" s="203"/>
      <c r="M74" s="203"/>
      <c r="N74" s="203"/>
      <c r="O74" s="203"/>
      <c r="P74" s="203"/>
      <c r="Q74" s="203"/>
      <c r="R74" s="204"/>
      <c r="S74" s="282"/>
      <c r="T74" s="292"/>
      <c r="U74" s="98">
        <f t="shared" si="23"/>
        <v>0</v>
      </c>
      <c r="V74" s="200">
        <f t="shared" si="16"/>
        <v>0</v>
      </c>
      <c r="W74" s="201" t="str">
        <f t="shared" si="24"/>
        <v>No</v>
      </c>
      <c r="X74" s="200" t="str">
        <f t="shared" si="25"/>
        <v>Yes</v>
      </c>
      <c r="Y74" s="200" t="str">
        <f>IFERROR(IF(X74="Yes",IF(AND(OR(Q74&gt;AVERAGE(N74:P74),Q74&gt;F74),OR(R74&gt;AVERAGE(N74:P74),R74&gt;F74),OR(S74&gt;AVERAGE(N74:P74),S74&gt;F74)),"Yes","No"),"")," ")</f>
        <v xml:space="preserve"> </v>
      </c>
      <c r="Z74" s="200" t="str">
        <f t="shared" si="26"/>
        <v>Not Compliant</v>
      </c>
      <c r="AA74" s="202"/>
      <c r="AB74" s="293"/>
    </row>
    <row r="75" spans="1:28" ht="36" customHeight="1" x14ac:dyDescent="0.2">
      <c r="A75" s="593"/>
      <c r="B75" s="122" t="s">
        <v>170</v>
      </c>
      <c r="C75" s="213" t="s">
        <v>26</v>
      </c>
      <c r="D75" s="214" t="s">
        <v>27</v>
      </c>
      <c r="E75" s="215" t="s">
        <v>40</v>
      </c>
      <c r="F75" s="213"/>
      <c r="G75" s="216"/>
      <c r="H75" s="283"/>
      <c r="I75" s="284"/>
      <c r="J75" s="284"/>
      <c r="K75" s="284"/>
      <c r="L75" s="284"/>
      <c r="M75" s="284"/>
      <c r="N75" s="284"/>
      <c r="O75" s="284"/>
      <c r="P75" s="284"/>
      <c r="Q75" s="284"/>
      <c r="R75" s="285"/>
      <c r="S75" s="286"/>
      <c r="T75" s="294"/>
      <c r="U75" s="116">
        <f t="shared" si="23"/>
        <v>0</v>
      </c>
      <c r="V75" s="116">
        <f t="shared" si="16"/>
        <v>0</v>
      </c>
      <c r="W75" s="117" t="str">
        <f t="shared" si="24"/>
        <v>No</v>
      </c>
      <c r="X75" s="116" t="str">
        <f t="shared" si="25"/>
        <v>Yes</v>
      </c>
      <c r="Y75" s="116" t="str">
        <f>IFERROR(IF(X75="Yes",IF(AND(OR(Q75&gt;AVERAGE(N75:P75),Q75&gt;F75),OR(R75&gt;AVERAGE(N75:P75),R75&gt;F75),OR(S75&gt;AVERAGE(N75:P75),S75&gt;F75)),"Yes","No"),"")," ")</f>
        <v xml:space="preserve"> </v>
      </c>
      <c r="Z75" s="116" t="str">
        <f t="shared" si="26"/>
        <v>Not Compliant</v>
      </c>
      <c r="AA75" s="295"/>
      <c r="AB75" s="296"/>
    </row>
    <row r="76" spans="1:28" ht="15.75" customHeight="1" x14ac:dyDescent="0.2">
      <c r="A76" s="76"/>
      <c r="C76" s="77"/>
      <c r="D76" s="179"/>
      <c r="E76" s="77"/>
      <c r="F76" s="77"/>
      <c r="G76" s="77"/>
    </row>
    <row r="77" spans="1:28" ht="20.100000000000001" customHeight="1" x14ac:dyDescent="0.2">
      <c r="U77" s="563" t="s">
        <v>142</v>
      </c>
      <c r="V77" s="564"/>
      <c r="W77" s="564"/>
      <c r="X77" s="564"/>
      <c r="Y77" s="564"/>
      <c r="Z77" s="564"/>
      <c r="AA77" s="565"/>
    </row>
    <row r="78" spans="1:28" ht="25.5" x14ac:dyDescent="0.2">
      <c r="U78" s="352"/>
      <c r="V78" s="155" t="s">
        <v>145</v>
      </c>
      <c r="W78" s="155" t="s">
        <v>146</v>
      </c>
      <c r="X78" s="155" t="s">
        <v>147</v>
      </c>
      <c r="Y78" s="155" t="s">
        <v>19</v>
      </c>
      <c r="Z78" s="155" t="s">
        <v>141</v>
      </c>
      <c r="AA78" s="155" t="s">
        <v>144</v>
      </c>
    </row>
    <row r="79" spans="1:28" ht="12.75" customHeight="1" x14ac:dyDescent="0.2">
      <c r="U79" s="169" t="s">
        <v>32</v>
      </c>
      <c r="V79" s="165">
        <f>SUMPRODUCT(($AA$4:$AA$75="Y")*($W$4:$W$75="Yes"))</f>
        <v>0</v>
      </c>
      <c r="W79" s="145">
        <f>SUMPRODUCT(($AA$4:$AA$75="Y")*($W$4:$W$75&lt;&gt;"Yes"))</f>
        <v>36</v>
      </c>
      <c r="X79" s="157">
        <f>SUMPRODUCT(($AA$4:$AA$75="Y")*($Z$4:$Z$75="Compliant"))</f>
        <v>0</v>
      </c>
      <c r="Y79" s="74">
        <f>COUNTIF(AA$4:AA$75,"Y")</f>
        <v>36</v>
      </c>
      <c r="Z79" s="161">
        <f t="shared" ref="Z79:Z90" si="27">V79/Y79</f>
        <v>0</v>
      </c>
      <c r="AA79" s="156">
        <f>X79/Y79</f>
        <v>0</v>
      </c>
    </row>
    <row r="80" spans="1:28" ht="12.75" customHeight="1" x14ac:dyDescent="0.2">
      <c r="U80" s="170">
        <v>4.0999999999999996</v>
      </c>
      <c r="V80" s="166">
        <f t="shared" ref="V80:V90" si="28">SUMPRODUCT(($AB$4:$AB$75=$U80)*($W$4:$W$75="Yes"))</f>
        <v>0</v>
      </c>
      <c r="W80" s="101">
        <f t="shared" ref="W80:W90" si="29">SUMPRODUCT(($AB$4:$AB$75=$U80)*($W$4:$W$75&lt;&gt;"Yes"))</f>
        <v>7</v>
      </c>
      <c r="X80" s="158">
        <f t="shared" ref="X80:X90" si="30">SUMPRODUCT(($AB$4:$AB$75=$U80)*($Z$4:$Z$75="Compliant"))</f>
        <v>0</v>
      </c>
      <c r="Y80" s="172">
        <f t="shared" ref="Y80:Y90" si="31">COUNTIF(AB$4:AB$75,U80)</f>
        <v>7</v>
      </c>
      <c r="Z80" s="162">
        <f t="shared" si="27"/>
        <v>0</v>
      </c>
      <c r="AA80" s="175"/>
    </row>
    <row r="81" spans="1:27" x14ac:dyDescent="0.2">
      <c r="U81" s="170">
        <v>4.2</v>
      </c>
      <c r="V81" s="166">
        <f t="shared" si="28"/>
        <v>0</v>
      </c>
      <c r="W81" s="101">
        <f t="shared" si="29"/>
        <v>1</v>
      </c>
      <c r="X81" s="158">
        <f t="shared" si="30"/>
        <v>0</v>
      </c>
      <c r="Y81" s="172">
        <f t="shared" si="31"/>
        <v>1</v>
      </c>
      <c r="Z81" s="162">
        <f t="shared" si="27"/>
        <v>0</v>
      </c>
      <c r="AA81" s="175"/>
    </row>
    <row r="82" spans="1:27" ht="13.5" customHeight="1" x14ac:dyDescent="0.2">
      <c r="U82" s="170" t="s">
        <v>227</v>
      </c>
      <c r="V82" s="166">
        <f t="shared" si="28"/>
        <v>0</v>
      </c>
      <c r="W82" s="101">
        <f t="shared" si="29"/>
        <v>6</v>
      </c>
      <c r="X82" s="158">
        <f t="shared" si="30"/>
        <v>0</v>
      </c>
      <c r="Y82" s="172">
        <f t="shared" si="31"/>
        <v>6</v>
      </c>
      <c r="Z82" s="162">
        <f t="shared" si="27"/>
        <v>0</v>
      </c>
      <c r="AA82" s="175"/>
    </row>
    <row r="83" spans="1:27" x14ac:dyDescent="0.2">
      <c r="U83" s="170" t="s">
        <v>228</v>
      </c>
      <c r="V83" s="166">
        <f t="shared" si="28"/>
        <v>0</v>
      </c>
      <c r="W83" s="101">
        <f t="shared" si="29"/>
        <v>11</v>
      </c>
      <c r="X83" s="158">
        <f t="shared" si="30"/>
        <v>0</v>
      </c>
      <c r="Y83" s="172">
        <f t="shared" si="31"/>
        <v>11</v>
      </c>
      <c r="Z83" s="162">
        <f t="shared" si="27"/>
        <v>0</v>
      </c>
      <c r="AA83" s="175"/>
    </row>
    <row r="84" spans="1:27" ht="16.5" customHeight="1" x14ac:dyDescent="0.2">
      <c r="A84" s="566"/>
      <c r="B84" s="567"/>
      <c r="C84" s="567"/>
      <c r="D84" s="567"/>
      <c r="E84" s="567"/>
      <c r="F84" s="567"/>
      <c r="G84" s="567"/>
      <c r="H84" s="567"/>
      <c r="I84" s="567"/>
      <c r="J84" s="567"/>
      <c r="K84" s="567"/>
      <c r="U84" s="170" t="s">
        <v>229</v>
      </c>
      <c r="V84" s="166">
        <f t="shared" si="28"/>
        <v>0</v>
      </c>
      <c r="W84" s="101">
        <f t="shared" si="29"/>
        <v>2</v>
      </c>
      <c r="X84" s="158">
        <f t="shared" si="30"/>
        <v>0</v>
      </c>
      <c r="Y84" s="172">
        <f t="shared" si="31"/>
        <v>2</v>
      </c>
      <c r="Z84" s="162">
        <f t="shared" si="27"/>
        <v>0</v>
      </c>
      <c r="AA84" s="175"/>
    </row>
    <row r="85" spans="1:27" x14ac:dyDescent="0.2">
      <c r="U85" s="170" t="s">
        <v>233</v>
      </c>
      <c r="V85" s="166">
        <f t="shared" si="28"/>
        <v>0</v>
      </c>
      <c r="W85" s="101">
        <f t="shared" si="29"/>
        <v>4</v>
      </c>
      <c r="X85" s="158">
        <f t="shared" si="30"/>
        <v>0</v>
      </c>
      <c r="Y85" s="172">
        <f t="shared" si="31"/>
        <v>4</v>
      </c>
      <c r="Z85" s="162">
        <f t="shared" si="27"/>
        <v>0</v>
      </c>
      <c r="AA85" s="175"/>
    </row>
    <row r="86" spans="1:27" x14ac:dyDescent="0.2">
      <c r="U86" s="170" t="s">
        <v>230</v>
      </c>
      <c r="V86" s="166">
        <f t="shared" si="28"/>
        <v>0</v>
      </c>
      <c r="W86" s="101">
        <f t="shared" si="29"/>
        <v>2</v>
      </c>
      <c r="X86" s="158">
        <f t="shared" si="30"/>
        <v>0</v>
      </c>
      <c r="Y86" s="172">
        <f t="shared" si="31"/>
        <v>2</v>
      </c>
      <c r="Z86" s="162">
        <f t="shared" si="27"/>
        <v>0</v>
      </c>
      <c r="AA86" s="175"/>
    </row>
    <row r="87" spans="1:27" x14ac:dyDescent="0.2">
      <c r="U87" s="170" t="s">
        <v>231</v>
      </c>
      <c r="V87" s="166">
        <f t="shared" si="28"/>
        <v>0</v>
      </c>
      <c r="W87" s="101">
        <f t="shared" si="29"/>
        <v>1</v>
      </c>
      <c r="X87" s="158">
        <f t="shared" si="30"/>
        <v>0</v>
      </c>
      <c r="Y87" s="172">
        <f t="shared" si="31"/>
        <v>1</v>
      </c>
      <c r="Z87" s="162">
        <f t="shared" si="27"/>
        <v>0</v>
      </c>
      <c r="AA87" s="175"/>
    </row>
    <row r="88" spans="1:27" x14ac:dyDescent="0.2">
      <c r="U88" s="170" t="s">
        <v>232</v>
      </c>
      <c r="V88" s="167">
        <f t="shared" si="28"/>
        <v>0</v>
      </c>
      <c r="W88" s="98">
        <f t="shared" si="29"/>
        <v>1</v>
      </c>
      <c r="X88" s="159">
        <f t="shared" si="30"/>
        <v>0</v>
      </c>
      <c r="Y88" s="173">
        <f t="shared" si="31"/>
        <v>1</v>
      </c>
      <c r="Z88" s="163">
        <f t="shared" si="27"/>
        <v>0</v>
      </c>
      <c r="AA88" s="176"/>
    </row>
    <row r="89" spans="1:27" x14ac:dyDescent="0.2">
      <c r="U89" s="171" t="s">
        <v>234</v>
      </c>
      <c r="V89" s="167">
        <f t="shared" si="28"/>
        <v>0</v>
      </c>
      <c r="W89" s="98">
        <f t="shared" si="29"/>
        <v>1</v>
      </c>
      <c r="X89" s="159">
        <f t="shared" si="30"/>
        <v>0</v>
      </c>
      <c r="Y89" s="173">
        <f t="shared" si="31"/>
        <v>1</v>
      </c>
      <c r="Z89" s="163">
        <f t="shared" si="27"/>
        <v>0</v>
      </c>
      <c r="AA89" s="176"/>
    </row>
    <row r="90" spans="1:27" x14ac:dyDescent="0.2">
      <c r="U90" s="345">
        <v>4.5</v>
      </c>
      <c r="V90" s="168">
        <f t="shared" si="28"/>
        <v>0</v>
      </c>
      <c r="W90" s="116">
        <f t="shared" si="29"/>
        <v>9</v>
      </c>
      <c r="X90" s="160">
        <f t="shared" si="30"/>
        <v>0</v>
      </c>
      <c r="Y90" s="174">
        <f t="shared" si="31"/>
        <v>9</v>
      </c>
      <c r="Z90" s="164">
        <f t="shared" si="27"/>
        <v>0</v>
      </c>
      <c r="AA90" s="177"/>
    </row>
  </sheetData>
  <mergeCells count="33">
    <mergeCell ref="A84:K84"/>
    <mergeCell ref="B65:B66"/>
    <mergeCell ref="B68:B69"/>
    <mergeCell ref="A72:A75"/>
    <mergeCell ref="A43:A57"/>
    <mergeCell ref="B43:B56"/>
    <mergeCell ref="B58:B60"/>
    <mergeCell ref="T2:T3"/>
    <mergeCell ref="AA2:AA3"/>
    <mergeCell ref="AB2:AB3"/>
    <mergeCell ref="U2:U3"/>
    <mergeCell ref="V2:V3"/>
    <mergeCell ref="U77:AA77"/>
    <mergeCell ref="A1:AB1"/>
    <mergeCell ref="A2:A3"/>
    <mergeCell ref="B2:B3"/>
    <mergeCell ref="C2:C3"/>
    <mergeCell ref="W2:W3"/>
    <mergeCell ref="X2:X3"/>
    <mergeCell ref="Y2:Y3"/>
    <mergeCell ref="Z2:Z3"/>
    <mergeCell ref="G2:G3"/>
    <mergeCell ref="H2:S2"/>
    <mergeCell ref="D2:D3"/>
    <mergeCell ref="F2:F3"/>
    <mergeCell ref="E2:E3"/>
    <mergeCell ref="B61:B63"/>
    <mergeCell ref="A58:A71"/>
    <mergeCell ref="A4:A42"/>
    <mergeCell ref="B4:B19"/>
    <mergeCell ref="B20:B35"/>
    <mergeCell ref="B36:B42"/>
    <mergeCell ref="B70:B71"/>
  </mergeCells>
  <conditionalFormatting sqref="AA67">
    <cfRule type="cellIs" dxfId="189" priority="193" stopIfTrue="1" operator="equal">
      <formula>"Not Compliant"</formula>
    </cfRule>
    <cfRule type="cellIs" dxfId="188" priority="194" stopIfTrue="1" operator="equal">
      <formula>"Compliant"</formula>
    </cfRule>
  </conditionalFormatting>
  <conditionalFormatting sqref="W4:Y5 W76:Y76 W24:Y29 W8:Y21 W34:Y36 W61:Y66 W41:Y42">
    <cfRule type="cellIs" dxfId="187" priority="243" stopIfTrue="1" operator="equal">
      <formula>"Yes"</formula>
    </cfRule>
    <cfRule type="cellIs" dxfId="186" priority="244" stopIfTrue="1" operator="equal">
      <formula>"No"</formula>
    </cfRule>
  </conditionalFormatting>
  <conditionalFormatting sqref="AA28:AA29 AA5 Z4:Z5 Z76 Z24:Z29 Z8:Z21 U16:Y16 Z34:Z36 Z61:Z66 AA8:AA20 AA35:AA36 Z41:AA42">
    <cfRule type="cellIs" dxfId="185" priority="245" stopIfTrue="1" operator="equal">
      <formula>"Not Compliant"</formula>
    </cfRule>
    <cfRule type="cellIs" dxfId="184" priority="246" stopIfTrue="1" operator="equal">
      <formula>"Compliant"</formula>
    </cfRule>
  </conditionalFormatting>
  <conditionalFormatting sqref="H41:T41">
    <cfRule type="cellIs" dxfId="183" priority="247" stopIfTrue="1" operator="lessThan">
      <formula>0.88</formula>
    </cfRule>
  </conditionalFormatting>
  <conditionalFormatting sqref="H42:T42">
    <cfRule type="cellIs" dxfId="182" priority="248" stopIfTrue="1" operator="greaterThan">
      <formula>0.04</formula>
    </cfRule>
  </conditionalFormatting>
  <conditionalFormatting sqref="H4:T4">
    <cfRule type="cellIs" dxfId="181" priority="249" stopIfTrue="1" operator="lessThan">
      <formula>0.85</formula>
    </cfRule>
  </conditionalFormatting>
  <conditionalFormatting sqref="H5:T9 I35:T35 H28:T29 H10:H11 I10:T16 H36:T38 H41:T42 H58:T60">
    <cfRule type="cellIs" dxfId="180" priority="250" stopIfTrue="1" operator="greaterThan">
      <formula>0.025</formula>
    </cfRule>
  </conditionalFormatting>
  <conditionalFormatting sqref="H15:T20">
    <cfRule type="cellIs" dxfId="179" priority="251" stopIfTrue="1" operator="lessThan">
      <formula>0.68</formula>
    </cfRule>
  </conditionalFormatting>
  <conditionalFormatting sqref="H17:T17 H19:T19">
    <cfRule type="cellIs" dxfId="178" priority="252" stopIfTrue="1" operator="greaterThan">
      <formula>480</formula>
    </cfRule>
  </conditionalFormatting>
  <conditionalFormatting sqref="AA65">
    <cfRule type="cellIs" dxfId="177" priority="241" stopIfTrue="1" operator="equal">
      <formula>"Not Compliant"</formula>
    </cfRule>
    <cfRule type="cellIs" dxfId="176" priority="242" stopIfTrue="1" operator="equal">
      <formula>"Compliant"</formula>
    </cfRule>
  </conditionalFormatting>
  <conditionalFormatting sqref="M66:P66">
    <cfRule type="cellIs" dxfId="175" priority="239" stopIfTrue="1" operator="lessThan">
      <formula>0.95</formula>
    </cfRule>
  </conditionalFormatting>
  <conditionalFormatting sqref="W32:Y32">
    <cfRule type="cellIs" dxfId="174" priority="224" stopIfTrue="1" operator="equal">
      <formula>"Yes"</formula>
    </cfRule>
    <cfRule type="cellIs" dxfId="173" priority="225" stopIfTrue="1" operator="equal">
      <formula>"No"</formula>
    </cfRule>
  </conditionalFormatting>
  <conditionalFormatting sqref="Z32:AA32">
    <cfRule type="cellIs" dxfId="172" priority="226" stopIfTrue="1" operator="equal">
      <formula>"Not Compliant"</formula>
    </cfRule>
    <cfRule type="cellIs" dxfId="171" priority="227" stopIfTrue="1" operator="equal">
      <formula>"Compliant"</formula>
    </cfRule>
  </conditionalFormatting>
  <conditionalFormatting sqref="I32:T32">
    <cfRule type="cellIs" dxfId="170" priority="228" stopIfTrue="1" operator="greaterThan">
      <formula>0.025</formula>
    </cfRule>
  </conditionalFormatting>
  <conditionalFormatting sqref="W33:Y33">
    <cfRule type="cellIs" dxfId="169" priority="218" stopIfTrue="1" operator="equal">
      <formula>"Yes"</formula>
    </cfRule>
    <cfRule type="cellIs" dxfId="168" priority="219" stopIfTrue="1" operator="equal">
      <formula>"No"</formula>
    </cfRule>
  </conditionalFormatting>
  <conditionalFormatting sqref="Z33:AA33">
    <cfRule type="cellIs" dxfId="167" priority="220" stopIfTrue="1" operator="equal">
      <formula>"Not Compliant"</formula>
    </cfRule>
    <cfRule type="cellIs" dxfId="166" priority="221" stopIfTrue="1" operator="equal">
      <formula>"Compliant"</formula>
    </cfRule>
  </conditionalFormatting>
  <conditionalFormatting sqref="I33:T33">
    <cfRule type="cellIs" dxfId="165" priority="222" stopIfTrue="1" operator="greaterThan">
      <formula>0.025</formula>
    </cfRule>
  </conditionalFormatting>
  <conditionalFormatting sqref="H33:T33">
    <cfRule type="cellIs" dxfId="164" priority="223" stopIfTrue="1" operator="lessThan">
      <formula>0.68</formula>
    </cfRule>
  </conditionalFormatting>
  <conditionalFormatting sqref="W72:Y75">
    <cfRule type="cellIs" dxfId="163" priority="214" stopIfTrue="1" operator="equal">
      <formula>"Yes"</formula>
    </cfRule>
    <cfRule type="cellIs" dxfId="162" priority="215" stopIfTrue="1" operator="equal">
      <formula>"No"</formula>
    </cfRule>
  </conditionalFormatting>
  <conditionalFormatting sqref="Z72:Z75">
    <cfRule type="cellIs" dxfId="161" priority="216" stopIfTrue="1" operator="equal">
      <formula>"Not Compliant"</formula>
    </cfRule>
    <cfRule type="cellIs" dxfId="160" priority="217" stopIfTrue="1" operator="equal">
      <formula>"Compliant"</formula>
    </cfRule>
  </conditionalFormatting>
  <conditionalFormatting sqref="V72:Y75">
    <cfRule type="cellIs" dxfId="159" priority="212" stopIfTrue="1" operator="equal">
      <formula>"Yes"</formula>
    </cfRule>
    <cfRule type="cellIs" dxfId="158" priority="213" stopIfTrue="1" operator="equal">
      <formula>"No"</formula>
    </cfRule>
  </conditionalFormatting>
  <conditionalFormatting sqref="Z72:Z75">
    <cfRule type="cellIs" dxfId="157" priority="210" stopIfTrue="1" operator="equal">
      <formula>"Not Compliant"</formula>
    </cfRule>
    <cfRule type="cellIs" dxfId="156" priority="211" stopIfTrue="1" operator="equal">
      <formula>"Compliant"</formula>
    </cfRule>
  </conditionalFormatting>
  <conditionalFormatting sqref="V72:Y75">
    <cfRule type="cellIs" dxfId="155" priority="208" stopIfTrue="1" operator="equal">
      <formula>"Not Compliant"</formula>
    </cfRule>
    <cfRule type="cellIs" dxfId="154" priority="209" stopIfTrue="1" operator="equal">
      <formula>"Compliant"</formula>
    </cfRule>
  </conditionalFormatting>
  <conditionalFormatting sqref="W6:Y7">
    <cfRule type="cellIs" dxfId="153" priority="204" stopIfTrue="1" operator="equal">
      <formula>"Yes"</formula>
    </cfRule>
    <cfRule type="cellIs" dxfId="152" priority="205" stopIfTrue="1" operator="equal">
      <formula>"No"</formula>
    </cfRule>
  </conditionalFormatting>
  <conditionalFormatting sqref="Z6:AA7">
    <cfRule type="cellIs" dxfId="151" priority="206" stopIfTrue="1" operator="equal">
      <formula>"Not Compliant"</formula>
    </cfRule>
    <cfRule type="cellIs" dxfId="150" priority="207" stopIfTrue="1" operator="equal">
      <formula>"Compliant"</formula>
    </cfRule>
  </conditionalFormatting>
  <conditionalFormatting sqref="H22:T23">
    <cfRule type="cellIs" dxfId="149" priority="203" stopIfTrue="1" operator="greaterThan">
      <formula>0.025</formula>
    </cfRule>
  </conditionalFormatting>
  <conditionalFormatting sqref="W22:Y23">
    <cfRule type="cellIs" dxfId="148" priority="199" stopIfTrue="1" operator="equal">
      <formula>"Yes"</formula>
    </cfRule>
    <cfRule type="cellIs" dxfId="147" priority="200" stopIfTrue="1" operator="equal">
      <formula>"No"</formula>
    </cfRule>
  </conditionalFormatting>
  <conditionalFormatting sqref="Z22:AA23">
    <cfRule type="cellIs" dxfId="146" priority="201" stopIfTrue="1" operator="equal">
      <formula>"Not Compliant"</formula>
    </cfRule>
    <cfRule type="cellIs" dxfId="145" priority="202" stopIfTrue="1" operator="equal">
      <formula>"Compliant"</formula>
    </cfRule>
  </conditionalFormatting>
  <conditionalFormatting sqref="W67:Y67">
    <cfRule type="cellIs" dxfId="144" priority="195" stopIfTrue="1" operator="equal">
      <formula>"Yes"</formula>
    </cfRule>
    <cfRule type="cellIs" dxfId="143" priority="196" stopIfTrue="1" operator="equal">
      <formula>"No"</formula>
    </cfRule>
  </conditionalFormatting>
  <conditionalFormatting sqref="Z67">
    <cfRule type="cellIs" dxfId="142" priority="197" stopIfTrue="1" operator="equal">
      <formula>"Not Compliant"</formula>
    </cfRule>
    <cfRule type="cellIs" dxfId="141" priority="198" stopIfTrue="1" operator="equal">
      <formula>"Compliant"</formula>
    </cfRule>
  </conditionalFormatting>
  <conditionalFormatting sqref="H67:T67">
    <cfRule type="cellIs" dxfId="140" priority="192" stopIfTrue="1" operator="lessThan">
      <formula>0.88</formula>
    </cfRule>
  </conditionalFormatting>
  <conditionalFormatting sqref="W39:Y40">
    <cfRule type="cellIs" dxfId="139" priority="165" stopIfTrue="1" operator="equal">
      <formula>"Yes"</formula>
    </cfRule>
    <cfRule type="cellIs" dxfId="138" priority="166" stopIfTrue="1" operator="equal">
      <formula>"No"</formula>
    </cfRule>
  </conditionalFormatting>
  <conditionalFormatting sqref="Z39:Z40">
    <cfRule type="cellIs" dxfId="137" priority="167" stopIfTrue="1" operator="equal">
      <formula>"Not Compliant"</formula>
    </cfRule>
    <cfRule type="cellIs" dxfId="136" priority="168" stopIfTrue="1" operator="equal">
      <formula>"Compliant"</formula>
    </cfRule>
  </conditionalFormatting>
  <conditionalFormatting sqref="W60:Y60">
    <cfRule type="cellIs" dxfId="135" priority="161" stopIfTrue="1" operator="equal">
      <formula>"Yes"</formula>
    </cfRule>
    <cfRule type="cellIs" dxfId="134" priority="162" stopIfTrue="1" operator="equal">
      <formula>"No"</formula>
    </cfRule>
  </conditionalFormatting>
  <conditionalFormatting sqref="Z60">
    <cfRule type="cellIs" dxfId="133" priority="163" stopIfTrue="1" operator="equal">
      <formula>"Not Compliant"</formula>
    </cfRule>
    <cfRule type="cellIs" dxfId="132" priority="164" stopIfTrue="1" operator="equal">
      <formula>"Compliant"</formula>
    </cfRule>
  </conditionalFormatting>
  <conditionalFormatting sqref="W37:Y37">
    <cfRule type="cellIs" dxfId="131" priority="149" stopIfTrue="1" operator="equal">
      <formula>"Yes"</formula>
    </cfRule>
    <cfRule type="cellIs" dxfId="130" priority="150" stopIfTrue="1" operator="equal">
      <formula>"No"</formula>
    </cfRule>
  </conditionalFormatting>
  <conditionalFormatting sqref="Z37">
    <cfRule type="cellIs" dxfId="129" priority="151" stopIfTrue="1" operator="equal">
      <formula>"Not Compliant"</formula>
    </cfRule>
    <cfRule type="cellIs" dxfId="128" priority="152" stopIfTrue="1" operator="equal">
      <formula>"Compliant"</formula>
    </cfRule>
  </conditionalFormatting>
  <conditionalFormatting sqref="W38:Y38">
    <cfRule type="cellIs" dxfId="127" priority="145" stopIfTrue="1" operator="equal">
      <formula>"Yes"</formula>
    </cfRule>
    <cfRule type="cellIs" dxfId="126" priority="146" stopIfTrue="1" operator="equal">
      <formula>"No"</formula>
    </cfRule>
  </conditionalFormatting>
  <conditionalFormatting sqref="Z38">
    <cfRule type="cellIs" dxfId="125" priority="147" stopIfTrue="1" operator="equal">
      <formula>"Not Compliant"</formula>
    </cfRule>
    <cfRule type="cellIs" dxfId="124" priority="148" stopIfTrue="1" operator="equal">
      <formula>"Compliant"</formula>
    </cfRule>
  </conditionalFormatting>
  <conditionalFormatting sqref="W58:Y58">
    <cfRule type="cellIs" dxfId="123" priority="141" stopIfTrue="1" operator="equal">
      <formula>"Yes"</formula>
    </cfRule>
    <cfRule type="cellIs" dxfId="122" priority="142" stopIfTrue="1" operator="equal">
      <formula>"No"</formula>
    </cfRule>
  </conditionalFormatting>
  <conditionalFormatting sqref="Z58">
    <cfRule type="cellIs" dxfId="121" priority="143" stopIfTrue="1" operator="equal">
      <formula>"Not Compliant"</formula>
    </cfRule>
    <cfRule type="cellIs" dxfId="120" priority="144" stopIfTrue="1" operator="equal">
      <formula>"Compliant"</formula>
    </cfRule>
  </conditionalFormatting>
  <conditionalFormatting sqref="W59:Y59">
    <cfRule type="cellIs" dxfId="119" priority="137" stopIfTrue="1" operator="equal">
      <formula>"Yes"</formula>
    </cfRule>
    <cfRule type="cellIs" dxfId="118" priority="138" stopIfTrue="1" operator="equal">
      <formula>"No"</formula>
    </cfRule>
  </conditionalFormatting>
  <conditionalFormatting sqref="Z59:AA59">
    <cfRule type="cellIs" dxfId="117" priority="139" stopIfTrue="1" operator="equal">
      <formula>"Not Compliant"</formula>
    </cfRule>
    <cfRule type="cellIs" dxfId="116" priority="140" stopIfTrue="1" operator="equal">
      <formula>"Compliant"</formula>
    </cfRule>
  </conditionalFormatting>
  <conditionalFormatting sqref="AA57">
    <cfRule type="cellIs" dxfId="115" priority="95" stopIfTrue="1" operator="equal">
      <formula>"Not Compliant"</formula>
    </cfRule>
    <cfRule type="cellIs" dxfId="114" priority="96" stopIfTrue="1" operator="equal">
      <formula>"Compliant"</formula>
    </cfRule>
  </conditionalFormatting>
  <conditionalFormatting sqref="W57:Y57">
    <cfRule type="cellIs" dxfId="113" priority="107" stopIfTrue="1" operator="equal">
      <formula>"Yes"</formula>
    </cfRule>
    <cfRule type="cellIs" dxfId="112" priority="108" stopIfTrue="1" operator="equal">
      <formula>"No"</formula>
    </cfRule>
  </conditionalFormatting>
  <conditionalFormatting sqref="Z57">
    <cfRule type="cellIs" dxfId="111" priority="109" stopIfTrue="1" operator="equal">
      <formula>"Not Compliant"</formula>
    </cfRule>
    <cfRule type="cellIs" dxfId="110" priority="110" stopIfTrue="1" operator="equal">
      <formula>"Compliant"</formula>
    </cfRule>
  </conditionalFormatting>
  <conditionalFormatting sqref="AA57">
    <cfRule type="cellIs" dxfId="109" priority="105" stopIfTrue="1" operator="equal">
      <formula>"Not Compliant"</formula>
    </cfRule>
    <cfRule type="cellIs" dxfId="108" priority="106" stopIfTrue="1" operator="equal">
      <formula>"Compliant"</formula>
    </cfRule>
  </conditionalFormatting>
  <conditionalFormatting sqref="H57:T57">
    <cfRule type="cellIs" dxfId="107" priority="104" stopIfTrue="1" operator="lessThan">
      <formula>0.88</formula>
    </cfRule>
  </conditionalFormatting>
  <conditionalFormatting sqref="V57:W57">
    <cfRule type="cellIs" dxfId="106" priority="101" stopIfTrue="1" operator="equal">
      <formula>"Yes"</formula>
    </cfRule>
    <cfRule type="cellIs" dxfId="105" priority="102" stopIfTrue="1" operator="equal">
      <formula>"No"</formula>
    </cfRule>
  </conditionalFormatting>
  <conditionalFormatting sqref="Y57">
    <cfRule type="cellIs" dxfId="104" priority="99" stopIfTrue="1" operator="equal">
      <formula>"Not Compliant"</formula>
    </cfRule>
    <cfRule type="cellIs" dxfId="103" priority="100" stopIfTrue="1" operator="equal">
      <formula>"Compliant"</formula>
    </cfRule>
  </conditionalFormatting>
  <conditionalFormatting sqref="V57:Y57">
    <cfRule type="cellIs" dxfId="102" priority="97" stopIfTrue="1" operator="equal">
      <formula>"Not Compliant"</formula>
    </cfRule>
    <cfRule type="cellIs" dxfId="101" priority="98" stopIfTrue="1" operator="equal">
      <formula>"Compliant"</formula>
    </cfRule>
  </conditionalFormatting>
  <conditionalFormatting sqref="H57:T57">
    <cfRule type="cellIs" dxfId="100" priority="94" stopIfTrue="1" operator="lessThan">
      <formula>0.88</formula>
    </cfRule>
  </conditionalFormatting>
  <conditionalFormatting sqref="W53:Y54">
    <cfRule type="cellIs" dxfId="99" priority="76" stopIfTrue="1" operator="equal">
      <formula>"Yes"</formula>
    </cfRule>
    <cfRule type="cellIs" dxfId="98" priority="77" stopIfTrue="1" operator="equal">
      <formula>"No"</formula>
    </cfRule>
  </conditionalFormatting>
  <conditionalFormatting sqref="H45:T52">
    <cfRule type="cellIs" dxfId="97" priority="84" stopIfTrue="1" operator="greaterThan">
      <formula>0.025</formula>
    </cfRule>
  </conditionalFormatting>
  <conditionalFormatting sqref="W45:Y52">
    <cfRule type="cellIs" dxfId="96" priority="80" stopIfTrue="1" operator="equal">
      <formula>"Yes"</formula>
    </cfRule>
    <cfRule type="cellIs" dxfId="95" priority="81" stopIfTrue="1" operator="equal">
      <formula>"No"</formula>
    </cfRule>
  </conditionalFormatting>
  <conditionalFormatting sqref="Z45:AA52">
    <cfRule type="cellIs" dxfId="94" priority="82" stopIfTrue="1" operator="equal">
      <formula>"Not Compliant"</formula>
    </cfRule>
    <cfRule type="cellIs" dxfId="93" priority="83" stopIfTrue="1" operator="equal">
      <formula>"Compliant"</formula>
    </cfRule>
  </conditionalFormatting>
  <conditionalFormatting sqref="Z53:Z54">
    <cfRule type="cellIs" dxfId="92" priority="78" stopIfTrue="1" operator="equal">
      <formula>"Not Compliant"</formula>
    </cfRule>
    <cfRule type="cellIs" dxfId="91" priority="79" stopIfTrue="1" operator="equal">
      <formula>"Compliant"</formula>
    </cfRule>
  </conditionalFormatting>
  <conditionalFormatting sqref="W43:Y44">
    <cfRule type="cellIs" dxfId="90" priority="89" stopIfTrue="1" operator="equal">
      <formula>"Yes"</formula>
    </cfRule>
    <cfRule type="cellIs" dxfId="89" priority="90" stopIfTrue="1" operator="equal">
      <formula>"No"</formula>
    </cfRule>
  </conditionalFormatting>
  <conditionalFormatting sqref="Z43:Z44">
    <cfRule type="cellIs" dxfId="88" priority="91" stopIfTrue="1" operator="equal">
      <formula>"Not Compliant"</formula>
    </cfRule>
    <cfRule type="cellIs" dxfId="87" priority="92" stopIfTrue="1" operator="equal">
      <formula>"Compliant"</formula>
    </cfRule>
  </conditionalFormatting>
  <conditionalFormatting sqref="AA43:AA44">
    <cfRule type="cellIs" dxfId="86" priority="87" stopIfTrue="1" operator="equal">
      <formula>"Not Compliant"</formula>
    </cfRule>
    <cfRule type="cellIs" dxfId="85" priority="88" stopIfTrue="1" operator="equal">
      <formula>"Compliant"</formula>
    </cfRule>
  </conditionalFormatting>
  <conditionalFormatting sqref="AA43:AA44">
    <cfRule type="cellIs" dxfId="84" priority="85" stopIfTrue="1" operator="equal">
      <formula>"Not Compliant"</formula>
    </cfRule>
    <cfRule type="cellIs" dxfId="83" priority="86" stopIfTrue="1" operator="equal">
      <formula>"Compliant"</formula>
    </cfRule>
  </conditionalFormatting>
  <conditionalFormatting sqref="AB5 AB16 AB41:AB42">
    <cfRule type="cellIs" dxfId="82" priority="74" stopIfTrue="1" operator="equal">
      <formula>"Not Compliant"</formula>
    </cfRule>
    <cfRule type="cellIs" dxfId="81" priority="75" stopIfTrue="1" operator="equal">
      <formula>"Compliant"</formula>
    </cfRule>
  </conditionalFormatting>
  <conditionalFormatting sqref="AB6">
    <cfRule type="cellIs" dxfId="80" priority="72" stopIfTrue="1" operator="equal">
      <formula>"Not Compliant"</formula>
    </cfRule>
    <cfRule type="cellIs" dxfId="79" priority="73" stopIfTrue="1" operator="equal">
      <formula>"Compliant"</formula>
    </cfRule>
  </conditionalFormatting>
  <conditionalFormatting sqref="AB67">
    <cfRule type="cellIs" dxfId="78" priority="70" stopIfTrue="1" operator="equal">
      <formula>"Not Compliant"</formula>
    </cfRule>
    <cfRule type="cellIs" dxfId="77" priority="71" stopIfTrue="1" operator="equal">
      <formula>"Compliant"</formula>
    </cfRule>
  </conditionalFormatting>
  <conditionalFormatting sqref="AB7:AB15">
    <cfRule type="cellIs" dxfId="76" priority="68" stopIfTrue="1" operator="equal">
      <formula>"Not Compliant"</formula>
    </cfRule>
    <cfRule type="cellIs" dxfId="75" priority="69" stopIfTrue="1" operator="equal">
      <formula>"Compliant"</formula>
    </cfRule>
  </conditionalFormatting>
  <conditionalFormatting sqref="AB17:AB19">
    <cfRule type="cellIs" dxfId="74" priority="66" stopIfTrue="1" operator="equal">
      <formula>"Not Compliant"</formula>
    </cfRule>
    <cfRule type="cellIs" dxfId="73" priority="67" stopIfTrue="1" operator="equal">
      <formula>"Compliant"</formula>
    </cfRule>
  </conditionalFormatting>
  <conditionalFormatting sqref="AB20:AB29 AB32:AB33">
    <cfRule type="cellIs" dxfId="72" priority="64" stopIfTrue="1" operator="equal">
      <formula>"Not Compliant"</formula>
    </cfRule>
    <cfRule type="cellIs" dxfId="71" priority="65" stopIfTrue="1" operator="equal">
      <formula>"Compliant"</formula>
    </cfRule>
  </conditionalFormatting>
  <conditionalFormatting sqref="AB35">
    <cfRule type="cellIs" dxfId="70" priority="62" stopIfTrue="1" operator="equal">
      <formula>"Not Compliant"</formula>
    </cfRule>
    <cfRule type="cellIs" dxfId="69" priority="63" stopIfTrue="1" operator="equal">
      <formula>"Compliant"</formula>
    </cfRule>
  </conditionalFormatting>
  <conditionalFormatting sqref="AB59">
    <cfRule type="cellIs" dxfId="68" priority="60" stopIfTrue="1" operator="equal">
      <formula>"Not Compliant"</formula>
    </cfRule>
    <cfRule type="cellIs" dxfId="67" priority="61" stopIfTrue="1" operator="equal">
      <formula>"Compliant"</formula>
    </cfRule>
  </conditionalFormatting>
  <conditionalFormatting sqref="AB57">
    <cfRule type="cellIs" dxfId="66" priority="58" stopIfTrue="1" operator="equal">
      <formula>"Not Compliant"</formula>
    </cfRule>
    <cfRule type="cellIs" dxfId="65" priority="59" stopIfTrue="1" operator="equal">
      <formula>"Compliant"</formula>
    </cfRule>
  </conditionalFormatting>
  <conditionalFormatting sqref="AB57">
    <cfRule type="cellIs" dxfId="64" priority="56" stopIfTrue="1" operator="equal">
      <formula>"Not Compliant"</formula>
    </cfRule>
    <cfRule type="cellIs" dxfId="63" priority="57" stopIfTrue="1" operator="equal">
      <formula>"Compliant"</formula>
    </cfRule>
  </conditionalFormatting>
  <conditionalFormatting sqref="AB45:AB52">
    <cfRule type="cellIs" dxfId="62" priority="54" stopIfTrue="1" operator="equal">
      <formula>"Not Compliant"</formula>
    </cfRule>
    <cfRule type="cellIs" dxfId="61" priority="55" stopIfTrue="1" operator="equal">
      <formula>"Compliant"</formula>
    </cfRule>
  </conditionalFormatting>
  <conditionalFormatting sqref="W68:Y69">
    <cfRule type="cellIs" dxfId="60" priority="50" stopIfTrue="1" operator="equal">
      <formula>"Yes"</formula>
    </cfRule>
    <cfRule type="cellIs" dxfId="59" priority="51" stopIfTrue="1" operator="equal">
      <formula>"No"</formula>
    </cfRule>
  </conditionalFormatting>
  <conditionalFormatting sqref="Z68:Z69">
    <cfRule type="cellIs" dxfId="58" priority="52" stopIfTrue="1" operator="equal">
      <formula>"Not Compliant"</formula>
    </cfRule>
    <cfRule type="cellIs" dxfId="57" priority="53" stopIfTrue="1" operator="equal">
      <formula>"Compliant"</formula>
    </cfRule>
  </conditionalFormatting>
  <conditionalFormatting sqref="W68:Y69">
    <cfRule type="cellIs" dxfId="56" priority="48" stopIfTrue="1" operator="equal">
      <formula>"Yes"</formula>
    </cfRule>
    <cfRule type="cellIs" dxfId="55" priority="49" stopIfTrue="1" operator="equal">
      <formula>"No"</formula>
    </cfRule>
  </conditionalFormatting>
  <conditionalFormatting sqref="Z68:Z69">
    <cfRule type="cellIs" dxfId="54" priority="46" stopIfTrue="1" operator="equal">
      <formula>"Not Compliant"</formula>
    </cfRule>
    <cfRule type="cellIs" dxfId="53" priority="47" stopIfTrue="1" operator="equal">
      <formula>"Compliant"</formula>
    </cfRule>
  </conditionalFormatting>
  <conditionalFormatting sqref="W70:Y70">
    <cfRule type="cellIs" dxfId="52" priority="32" stopIfTrue="1" operator="equal">
      <formula>"Yes"</formula>
    </cfRule>
    <cfRule type="cellIs" dxfId="51" priority="33" stopIfTrue="1" operator="equal">
      <formula>"No"</formula>
    </cfRule>
  </conditionalFormatting>
  <conditionalFormatting sqref="Z70">
    <cfRule type="cellIs" dxfId="50" priority="34" stopIfTrue="1" operator="equal">
      <formula>"Not Compliant"</formula>
    </cfRule>
    <cfRule type="cellIs" dxfId="49" priority="35" stopIfTrue="1" operator="equal">
      <formula>"Compliant"</formula>
    </cfRule>
  </conditionalFormatting>
  <conditionalFormatting sqref="W70:Y70">
    <cfRule type="cellIs" dxfId="48" priority="30" stopIfTrue="1" operator="equal">
      <formula>"Yes"</formula>
    </cfRule>
    <cfRule type="cellIs" dxfId="47" priority="31" stopIfTrue="1" operator="equal">
      <formula>"No"</formula>
    </cfRule>
  </conditionalFormatting>
  <conditionalFormatting sqref="Z70">
    <cfRule type="cellIs" dxfId="46" priority="28" stopIfTrue="1" operator="equal">
      <formula>"Not Compliant"</formula>
    </cfRule>
    <cfRule type="cellIs" dxfId="45" priority="29" stopIfTrue="1" operator="equal">
      <formula>"Compliant"</formula>
    </cfRule>
  </conditionalFormatting>
  <conditionalFormatting sqref="W71:Y71">
    <cfRule type="cellIs" dxfId="44" priority="24" stopIfTrue="1" operator="equal">
      <formula>"Yes"</formula>
    </cfRule>
    <cfRule type="cellIs" dxfId="43" priority="25" stopIfTrue="1" operator="equal">
      <formula>"No"</formula>
    </cfRule>
  </conditionalFormatting>
  <conditionalFormatting sqref="Z71">
    <cfRule type="cellIs" dxfId="42" priority="26" stopIfTrue="1" operator="equal">
      <formula>"Not Compliant"</formula>
    </cfRule>
    <cfRule type="cellIs" dxfId="41" priority="27" stopIfTrue="1" operator="equal">
      <formula>"Compliant"</formula>
    </cfRule>
  </conditionalFormatting>
  <conditionalFormatting sqref="V71:Y71">
    <cfRule type="cellIs" dxfId="40" priority="22" stopIfTrue="1" operator="equal">
      <formula>"Yes"</formula>
    </cfRule>
    <cfRule type="cellIs" dxfId="39" priority="23" stopIfTrue="1" operator="equal">
      <formula>"No"</formula>
    </cfRule>
  </conditionalFormatting>
  <conditionalFormatting sqref="Z71">
    <cfRule type="cellIs" dxfId="38" priority="20" stopIfTrue="1" operator="equal">
      <formula>"Not Compliant"</formula>
    </cfRule>
    <cfRule type="cellIs" dxfId="37" priority="21" stopIfTrue="1" operator="equal">
      <formula>"Compliant"</formula>
    </cfRule>
  </conditionalFormatting>
  <conditionalFormatting sqref="V71:Y71">
    <cfRule type="cellIs" dxfId="36" priority="18" stopIfTrue="1" operator="equal">
      <formula>"Not Compliant"</formula>
    </cfRule>
    <cfRule type="cellIs" dxfId="35" priority="19" stopIfTrue="1" operator="equal">
      <formula>"Compliant"</formula>
    </cfRule>
  </conditionalFormatting>
  <conditionalFormatting sqref="W56:Y56">
    <cfRule type="cellIs" dxfId="34" priority="14" stopIfTrue="1" operator="equal">
      <formula>"Yes"</formula>
    </cfRule>
    <cfRule type="cellIs" dxfId="33" priority="15" stopIfTrue="1" operator="equal">
      <formula>"No"</formula>
    </cfRule>
  </conditionalFormatting>
  <conditionalFormatting sqref="Z56">
    <cfRule type="cellIs" dxfId="32" priority="16" stopIfTrue="1" operator="equal">
      <formula>"Not Compliant"</formula>
    </cfRule>
    <cfRule type="cellIs" dxfId="31" priority="17" stopIfTrue="1" operator="equal">
      <formula>"Compliant"</formula>
    </cfRule>
  </conditionalFormatting>
  <conditionalFormatting sqref="M56:P56">
    <cfRule type="cellIs" dxfId="30" priority="13" stopIfTrue="1" operator="lessThan">
      <formula>0.95</formula>
    </cfRule>
  </conditionalFormatting>
  <conditionalFormatting sqref="M56:P56">
    <cfRule type="cellIs" dxfId="29" priority="12" stopIfTrue="1" operator="lessThan">
      <formula>0.95</formula>
    </cfRule>
  </conditionalFormatting>
  <conditionalFormatting sqref="W55:Y55">
    <cfRule type="cellIs" dxfId="28" priority="8" stopIfTrue="1" operator="equal">
      <formula>"Yes"</formula>
    </cfRule>
    <cfRule type="cellIs" dxfId="27" priority="9" stopIfTrue="1" operator="equal">
      <formula>"No"</formula>
    </cfRule>
  </conditionalFormatting>
  <conditionalFormatting sqref="Z55">
    <cfRule type="cellIs" dxfId="26" priority="10" stopIfTrue="1" operator="equal">
      <formula>"Not Compliant"</formula>
    </cfRule>
    <cfRule type="cellIs" dxfId="25" priority="11" stopIfTrue="1" operator="equal">
      <formula>"Compliant"</formula>
    </cfRule>
  </conditionalFormatting>
  <conditionalFormatting sqref="W30:Y31">
    <cfRule type="cellIs" dxfId="24" priority="3" stopIfTrue="1" operator="equal">
      <formula>"Yes"</formula>
    </cfRule>
    <cfRule type="cellIs" dxfId="23" priority="4" stopIfTrue="1" operator="equal">
      <formula>"No"</formula>
    </cfRule>
  </conditionalFormatting>
  <conditionalFormatting sqref="Z30:AA31">
    <cfRule type="cellIs" dxfId="22" priority="5" stopIfTrue="1" operator="equal">
      <formula>"Not Compliant"</formula>
    </cfRule>
    <cfRule type="cellIs" dxfId="21" priority="6" stopIfTrue="1" operator="equal">
      <formula>"Compliant"</formula>
    </cfRule>
  </conditionalFormatting>
  <conditionalFormatting sqref="H30:T31">
    <cfRule type="cellIs" dxfId="20" priority="7" stopIfTrue="1" operator="greaterThan">
      <formula>0.025</formula>
    </cfRule>
  </conditionalFormatting>
  <conditionalFormatting sqref="AB30:AB31">
    <cfRule type="cellIs" dxfId="19" priority="1" stopIfTrue="1" operator="equal">
      <formula>"Not Compliant"</formula>
    </cfRule>
    <cfRule type="cellIs" dxfId="18" priority="2" stopIfTrue="1" operator="equal">
      <formula>"Compliant"</formula>
    </cfRule>
  </conditionalFormatting>
  <dataValidations count="5">
    <dataValidation type="list" allowBlank="1" showInputMessage="1" showErrorMessage="1" sqref="V16:Z16 V34:Z34 V38:Z38 AA4:AA75">
      <formula1>"Y,N"</formula1>
    </dataValidation>
    <dataValidation type="list" allowBlank="1" showInputMessage="1" showErrorMessage="1" sqref="G57 G43:G54">
      <formula1>"TB, T2B, T3B"</formula1>
    </dataValidation>
    <dataValidation type="list" allowBlank="1" showInputMessage="1" showErrorMessage="1" sqref="T4:T75">
      <formula1>"C, U, I, K, A"</formula1>
    </dataValidation>
    <dataValidation type="list" allowBlank="1" showInputMessage="1" showErrorMessage="1" sqref="E4:E75">
      <formula1>"&lt;, &lt;=, =, &gt;, &gt;="</formula1>
    </dataValidation>
    <dataValidation type="list" allowBlank="1" showInputMessage="1" showErrorMessage="1" sqref="AB4:AB75">
      <formula1>"4.1,4.2,4.3.S,4.3.Q,4.3.R,4.3.E,4.4.S,4.4.Q,4.4.R,4.4.E, 4.5"</formula1>
    </dataValidation>
  </dataValidations>
  <printOptions gridLines="1"/>
  <pageMargins left="0.5" right="0.5" top="0.5" bottom="0.5" header="0.5" footer="0.5"/>
  <pageSetup paperSize="131" scale="35" fitToWidth="4" orientation="landscape" horizontalDpi="300" verticalDpi="300"/>
  <rowBreaks count="2" manualBreakCount="2">
    <brk id="159" max="22" man="1"/>
    <brk id="160" max="16383" man="1"/>
  </rowBreaks>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showGridLines="0" workbookViewId="0">
      <selection activeCell="B30" sqref="B30"/>
    </sheetView>
  </sheetViews>
  <sheetFormatPr baseColWidth="10" defaultColWidth="8.85546875" defaultRowHeight="12.75" x14ac:dyDescent="0.2"/>
  <cols>
    <col min="1" max="1" width="30.85546875" customWidth="1"/>
    <col min="2" max="2" width="11.85546875" customWidth="1"/>
    <col min="3" max="3" width="16.42578125" customWidth="1"/>
    <col min="4" max="4" width="10.42578125" customWidth="1"/>
    <col min="5" max="5" width="11.42578125" customWidth="1"/>
    <col min="6" max="6" width="11.85546875" customWidth="1"/>
    <col min="7" max="7" width="12.7109375" customWidth="1"/>
    <col min="8" max="8" width="11.7109375" customWidth="1"/>
    <col min="9" max="9" width="13" customWidth="1"/>
  </cols>
  <sheetData>
    <row r="1" spans="1:11" ht="23.25" x14ac:dyDescent="0.35">
      <c r="A1" s="538" t="s">
        <v>34</v>
      </c>
      <c r="B1" s="538"/>
      <c r="C1" s="538"/>
      <c r="D1" s="538"/>
      <c r="E1" s="538"/>
      <c r="F1" s="538"/>
      <c r="G1" s="538"/>
      <c r="H1" s="538"/>
    </row>
    <row r="3" spans="1:11" ht="21" thickBot="1" x14ac:dyDescent="0.35">
      <c r="A3" s="54" t="s">
        <v>104</v>
      </c>
    </row>
    <row r="4" spans="1:11" ht="39" thickBot="1" x14ac:dyDescent="0.25">
      <c r="A4" s="30" t="s">
        <v>100</v>
      </c>
      <c r="B4" s="31" t="s">
        <v>101</v>
      </c>
      <c r="C4" s="32" t="s">
        <v>112</v>
      </c>
      <c r="D4" s="39" t="s">
        <v>29</v>
      </c>
      <c r="E4" s="39" t="s">
        <v>30</v>
      </c>
      <c r="F4" s="44" t="s">
        <v>33</v>
      </c>
      <c r="G4" s="44" t="s">
        <v>37</v>
      </c>
      <c r="H4" s="45" t="s">
        <v>38</v>
      </c>
    </row>
    <row r="5" spans="1:11" x14ac:dyDescent="0.2">
      <c r="A5" s="26" t="s">
        <v>28</v>
      </c>
      <c r="B5" s="33"/>
      <c r="C5" s="34"/>
      <c r="D5" s="40">
        <f>Entity!V22</f>
        <v>0</v>
      </c>
      <c r="E5" s="40">
        <f>Entity!W22</f>
        <v>0</v>
      </c>
      <c r="F5" s="40">
        <f>Entity!X22</f>
        <v>0</v>
      </c>
      <c r="G5" s="46" t="str">
        <f>IFERROR(Entity!Z22," ")</f>
        <v xml:space="preserve"> </v>
      </c>
      <c r="H5" s="47" t="str">
        <f>IFERROR(Entity!AA22," ")</f>
        <v xml:space="preserve"> </v>
      </c>
      <c r="K5" s="346"/>
    </row>
    <row r="6" spans="1:11" x14ac:dyDescent="0.2">
      <c r="A6" s="26" t="s">
        <v>158</v>
      </c>
      <c r="B6" s="33" t="s">
        <v>102</v>
      </c>
      <c r="C6" s="34" t="s">
        <v>114</v>
      </c>
      <c r="D6" s="40">
        <f>'LIGNES GRAND PUBLIC #1 FO B2C '!W98</f>
        <v>3</v>
      </c>
      <c r="E6" s="40">
        <f>'LIGNES GRAND PUBLIC #1 FO B2C '!X98</f>
        <v>40</v>
      </c>
      <c r="F6" s="40">
        <f>'LIGNES GRAND PUBLIC #1 FO B2C '!Y98</f>
        <v>3</v>
      </c>
      <c r="G6" s="46">
        <f>'LIGNES GRAND PUBLIC #1 FO B2C '!AA98</f>
        <v>6.9767441860465115E-2</v>
      </c>
      <c r="H6" s="47">
        <f>IFERROR('LIGNES GRAND PUBLIC #1 FO B2C '!AB98, " ")</f>
        <v>6.9767441860465115E-2</v>
      </c>
    </row>
    <row r="7" spans="1:11" x14ac:dyDescent="0.2">
      <c r="A7" s="25" t="s">
        <v>172</v>
      </c>
      <c r="B7" s="35" t="s">
        <v>102</v>
      </c>
      <c r="C7" s="36" t="s">
        <v>114</v>
      </c>
      <c r="D7" s="41">
        <f>'LIGNES PARTENAIRE'!W79</f>
        <v>4</v>
      </c>
      <c r="E7" s="41">
        <f>'LIGNES PARTENAIRE'!X79</f>
        <v>32</v>
      </c>
      <c r="F7" s="41">
        <f>'LIGNES PARTENAIRE'!Y79</f>
        <v>4</v>
      </c>
      <c r="G7" s="48">
        <f>'LIGNES PARTENAIRE'!AA79</f>
        <v>0.1111111111111111</v>
      </c>
      <c r="H7" s="49">
        <f>IFERROR('LIGNES PARTENAIRE'!AB79," ")</f>
        <v>0.1111111111111111</v>
      </c>
    </row>
    <row r="8" spans="1:11" ht="13.5" thickBot="1" x14ac:dyDescent="0.25">
      <c r="A8" s="28" t="s">
        <v>173</v>
      </c>
      <c r="B8" s="37" t="s">
        <v>103</v>
      </c>
      <c r="C8" s="81" t="s">
        <v>113</v>
      </c>
      <c r="D8" s="42">
        <f>'Client #3 Program #1 Site 2'!V79</f>
        <v>0</v>
      </c>
      <c r="E8" s="42">
        <f>'Client #3 Program #1 Site 2'!W79</f>
        <v>36</v>
      </c>
      <c r="F8" s="42">
        <f>'Client #3 Program #1 Site 2'!X79</f>
        <v>0</v>
      </c>
      <c r="G8" s="50">
        <f>'Client #3 Program #1 Site 2'!Z79</f>
        <v>0</v>
      </c>
      <c r="H8" s="51">
        <f>IFERROR('Client #3 Program #1 Site 2'!AA79," ")</f>
        <v>0</v>
      </c>
    </row>
    <row r="9" spans="1:11" ht="13.5" thickBot="1" x14ac:dyDescent="0.25">
      <c r="A9" s="29" t="s">
        <v>104</v>
      </c>
      <c r="B9" s="38"/>
      <c r="C9" s="4"/>
      <c r="D9" s="43">
        <f>SUM(D5:D8)</f>
        <v>7</v>
      </c>
      <c r="E9" s="43">
        <f>SUM(E5:E8)</f>
        <v>108</v>
      </c>
      <c r="F9" s="43">
        <f>SUM(F5:F8)</f>
        <v>7</v>
      </c>
      <c r="G9" s="52">
        <f>D9/(D9+E9)</f>
        <v>6.0869565217391307E-2</v>
      </c>
      <c r="H9" s="53">
        <f>IFERROR(F9/(D9+E9)," ")</f>
        <v>6.0869565217391307E-2</v>
      </c>
    </row>
    <row r="11" spans="1:11" ht="21" thickBot="1" x14ac:dyDescent="0.35">
      <c r="A11" s="54" t="s">
        <v>105</v>
      </c>
    </row>
    <row r="12" spans="1:11" ht="39" thickBot="1" x14ac:dyDescent="0.25">
      <c r="A12" s="30" t="s">
        <v>101</v>
      </c>
      <c r="B12" s="39" t="s">
        <v>29</v>
      </c>
      <c r="C12" s="39" t="s">
        <v>30</v>
      </c>
      <c r="D12" s="44" t="s">
        <v>33</v>
      </c>
      <c r="E12" s="44" t="s">
        <v>37</v>
      </c>
      <c r="F12" s="45" t="s">
        <v>38</v>
      </c>
    </row>
    <row r="13" spans="1:11" x14ac:dyDescent="0.2">
      <c r="A13" s="58" t="s">
        <v>102</v>
      </c>
      <c r="B13" s="27">
        <f>SUMIF($B$6:$B$8,$A13,D$6:D$8)</f>
        <v>7</v>
      </c>
      <c r="C13" s="27">
        <f>SUMIF($B$6:$B$8,$A13,E$6:E$8)</f>
        <v>72</v>
      </c>
      <c r="D13" s="27">
        <f>IFERROR(SUMIF($B$6:$B$8,$A13,F$6:F$8)," ")</f>
        <v>7</v>
      </c>
      <c r="E13" s="46">
        <f>SUMIF($B$6:$B$8,$A13,G$6:G$8)</f>
        <v>0.18087855297157623</v>
      </c>
      <c r="F13" s="47">
        <f>IFERROR(SUMIF($B$6:$B$8,$A13,H$6:H$8)," ")</f>
        <v>0.18087855297157623</v>
      </c>
    </row>
    <row r="14" spans="1:11" ht="13.5" thickBot="1" x14ac:dyDescent="0.25">
      <c r="A14" s="55" t="s">
        <v>103</v>
      </c>
      <c r="B14" s="6">
        <f>SUMIF($B$6:$B$8,$A14,D$6:D$8)</f>
        <v>0</v>
      </c>
      <c r="C14" s="6">
        <f>SUMIF($B$6:$B$8,$A14,E$6:E$8)</f>
        <v>36</v>
      </c>
      <c r="D14" s="6">
        <f>IFERROR(SUMIF($B$6:$B$8,$A14,F$6:F$8)," ")</f>
        <v>0</v>
      </c>
      <c r="E14" s="56">
        <f>SUMIF($B$6:$B$8,$A14,G$6:G$8)</f>
        <v>0</v>
      </c>
      <c r="F14" s="57">
        <f>IFERROR(SUMIF($B$6:$B$8,$A14,H$6:H$8)," ")</f>
        <v>0</v>
      </c>
    </row>
    <row r="15" spans="1:11" ht="13.5" thickBot="1" x14ac:dyDescent="0.25">
      <c r="A15" s="29" t="s">
        <v>19</v>
      </c>
      <c r="B15" s="89">
        <f>SUM(B13:B14)</f>
        <v>7</v>
      </c>
      <c r="C15" s="43">
        <f>SUM(C13:C14)</f>
        <v>108</v>
      </c>
      <c r="D15" s="43">
        <f>SUM(D13:D14)</f>
        <v>7</v>
      </c>
      <c r="E15" s="52">
        <f>B15/(C15+B15)</f>
        <v>6.0869565217391307E-2</v>
      </c>
      <c r="F15" s="53">
        <f>D15/(B15+C15)</f>
        <v>6.0869565217391307E-2</v>
      </c>
    </row>
    <row r="17" spans="1:6" ht="21" thickBot="1" x14ac:dyDescent="0.35">
      <c r="A17" s="54" t="s">
        <v>111</v>
      </c>
    </row>
    <row r="18" spans="1:6" ht="39" thickBot="1" x14ac:dyDescent="0.25">
      <c r="A18" s="30" t="s">
        <v>112</v>
      </c>
      <c r="B18" s="39" t="s">
        <v>29</v>
      </c>
      <c r="C18" s="39" t="s">
        <v>30</v>
      </c>
      <c r="D18" s="44" t="s">
        <v>33</v>
      </c>
      <c r="E18" s="44" t="s">
        <v>37</v>
      </c>
      <c r="F18" s="45" t="s">
        <v>38</v>
      </c>
    </row>
    <row r="19" spans="1:6" x14ac:dyDescent="0.2">
      <c r="A19" s="87" t="s">
        <v>113</v>
      </c>
      <c r="B19" s="8">
        <f>SUMIF($C$6:$C$8,$A19,D$6:D$8)</f>
        <v>0</v>
      </c>
      <c r="C19" s="82">
        <f>SUMIF($C$6:$C$8,$A19,E$6:E$8)</f>
        <v>36</v>
      </c>
      <c r="D19" s="82">
        <f>IFERROR(SUMIF($C$6:$C$8,$A19,F$6:F$8)," ")</f>
        <v>0</v>
      </c>
      <c r="E19" s="83">
        <f>SUMIF($C$6:$C$8,$A19,G$6:G$8)</f>
        <v>0</v>
      </c>
      <c r="F19" s="84">
        <f>IFERROR(SUMIF($C$6:$C$8,$A19,H$6:H$8)," ")</f>
        <v>0</v>
      </c>
    </row>
    <row r="20" spans="1:6" ht="13.5" thickBot="1" x14ac:dyDescent="0.25">
      <c r="A20" s="88" t="s">
        <v>114</v>
      </c>
      <c r="B20" s="85">
        <f>SUMIF($C$6:$C$8,$A20,D$6:D$8)</f>
        <v>7</v>
      </c>
      <c r="C20" s="86">
        <f>SUMIF($C$6:$C$8,$A20,E$6:E$8)</f>
        <v>72</v>
      </c>
      <c r="D20" s="86">
        <f>IFERROR(SUMIF($C$6:$C$8,$A20,F$6:F$8)," ")</f>
        <v>7</v>
      </c>
      <c r="E20" s="48">
        <f>SUMIF($C$6:$C$8,$A20,G$6:G$8)</f>
        <v>0.18087855297157623</v>
      </c>
      <c r="F20" s="49">
        <f>IFERROR(SUMIF($C$6:$C$8,$A20,H$6:H$8)," ")</f>
        <v>0.18087855297157623</v>
      </c>
    </row>
    <row r="21" spans="1:6" ht="13.5" thickBot="1" x14ac:dyDescent="0.25">
      <c r="A21" s="29" t="s">
        <v>19</v>
      </c>
      <c r="B21" s="89">
        <f>SUM(B19:B20)</f>
        <v>7</v>
      </c>
      <c r="C21" s="43">
        <f>SUM(C19:C20)</f>
        <v>108</v>
      </c>
      <c r="D21" s="43">
        <f>SUM(D19:D20)</f>
        <v>7</v>
      </c>
      <c r="E21" s="52">
        <f>B21/(B21+C21)</f>
        <v>6.0869565217391307E-2</v>
      </c>
      <c r="F21" s="53">
        <f>D21/(B21+C21)</f>
        <v>6.0869565217391307E-2</v>
      </c>
    </row>
    <row r="23" spans="1:6" x14ac:dyDescent="0.2">
      <c r="A23" s="24" t="s">
        <v>106</v>
      </c>
    </row>
    <row r="24" spans="1:6" x14ac:dyDescent="0.2">
      <c r="A24" s="10" t="s">
        <v>115</v>
      </c>
    </row>
  </sheetData>
  <mergeCells count="1">
    <mergeCell ref="A1:H1"/>
  </mergeCells>
  <phoneticPr fontId="6" type="noConversion"/>
  <conditionalFormatting sqref="E13:E14 E19:E20 G6:G9">
    <cfRule type="cellIs" dxfId="17" priority="33" stopIfTrue="1" operator="lessThan">
      <formula>0.5</formula>
    </cfRule>
    <cfRule type="cellIs" dxfId="16" priority="34" stopIfTrue="1" operator="greaterThanOrEqual">
      <formula>0.5</formula>
    </cfRule>
  </conditionalFormatting>
  <conditionalFormatting sqref="F13:F14 F19:F20 H6:H9">
    <cfRule type="cellIs" dxfId="15" priority="31" stopIfTrue="1" operator="lessThan">
      <formula>0.75</formula>
    </cfRule>
    <cfRule type="cellIs" dxfId="14" priority="32" stopIfTrue="1" operator="greaterThanOrEqual">
      <formula>0.75</formula>
    </cfRule>
  </conditionalFormatting>
  <conditionalFormatting sqref="E15">
    <cfRule type="cellIs" dxfId="13" priority="13" stopIfTrue="1" operator="lessThan">
      <formula>0.5</formula>
    </cfRule>
    <cfRule type="cellIs" dxfId="12" priority="14" stopIfTrue="1" operator="greaterThanOrEqual">
      <formula>0.5</formula>
    </cfRule>
  </conditionalFormatting>
  <conditionalFormatting sqref="F15">
    <cfRule type="cellIs" dxfId="11" priority="11" stopIfTrue="1" operator="lessThan">
      <formula>0.75</formula>
    </cfRule>
    <cfRule type="cellIs" dxfId="10" priority="12" stopIfTrue="1" operator="greaterThanOrEqual">
      <formula>0.75</formula>
    </cfRule>
  </conditionalFormatting>
  <conditionalFormatting sqref="E21">
    <cfRule type="cellIs" dxfId="9" priority="9" stopIfTrue="1" operator="lessThan">
      <formula>0.5</formula>
    </cfRule>
    <cfRule type="cellIs" dxfId="8" priority="10" stopIfTrue="1" operator="greaterThanOrEqual">
      <formula>0.5</formula>
    </cfRule>
  </conditionalFormatting>
  <conditionalFormatting sqref="F21">
    <cfRule type="cellIs" dxfId="7" priority="7" stopIfTrue="1" operator="lessThan">
      <formula>0.75</formula>
    </cfRule>
    <cfRule type="cellIs" dxfId="6" priority="8" stopIfTrue="1" operator="greaterThanOrEqual">
      <formula>0.75</formula>
    </cfRule>
  </conditionalFormatting>
  <conditionalFormatting sqref="H5">
    <cfRule type="cellIs" dxfId="5" priority="1" stopIfTrue="1" operator="lessThan">
      <formula>0.75</formula>
    </cfRule>
    <cfRule type="cellIs" dxfId="4" priority="2" stopIfTrue="1" operator="greaterThanOrEqual">
      <formula>0.75</formula>
    </cfRule>
  </conditionalFormatting>
  <conditionalFormatting sqref="G5">
    <cfRule type="cellIs" dxfId="3" priority="5" stopIfTrue="1" operator="lessThan">
      <formula>0.5</formula>
    </cfRule>
    <cfRule type="cellIs" dxfId="2" priority="6" stopIfTrue="1" operator="greaterThanOrEqual">
      <formula>0.5</formula>
    </cfRule>
  </conditionalFormatting>
  <printOptions horizontalCentered="1"/>
  <pageMargins left="0.74803149606299213" right="0.74803149606299213" top="0.65" bottom="0.98425196850393704" header="0.15748031496062992" footer="0.51181102362204722"/>
  <pageSetup paperSize="9" orientation="landscape" horizontalDpi="429496729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0"/>
  <sheetViews>
    <sheetView showGridLines="0" workbookViewId="0">
      <selection sqref="A1:G1"/>
    </sheetView>
  </sheetViews>
  <sheetFormatPr baseColWidth="10" defaultColWidth="8.85546875" defaultRowHeight="12.75" x14ac:dyDescent="0.2"/>
  <cols>
    <col min="1" max="1" width="12.42578125" customWidth="1"/>
    <col min="2" max="2" width="7" customWidth="1"/>
    <col min="3" max="7" width="14.28515625" customWidth="1"/>
  </cols>
  <sheetData>
    <row r="1" spans="1:75" s="12" customFormat="1" ht="23.25" x14ac:dyDescent="0.35">
      <c r="A1" s="538" t="s">
        <v>236</v>
      </c>
      <c r="B1" s="538"/>
      <c r="C1" s="538"/>
      <c r="D1" s="538"/>
      <c r="E1" s="538"/>
      <c r="F1" s="538"/>
      <c r="G1" s="538"/>
    </row>
    <row r="2" spans="1:75" s="12" customFormat="1" ht="14.25" customHeight="1" thickBot="1" x14ac:dyDescent="0.4">
      <c r="A2" s="538"/>
      <c r="B2" s="538"/>
      <c r="C2" s="538"/>
      <c r="D2" s="538"/>
      <c r="E2" s="538"/>
      <c r="F2" s="538"/>
      <c r="G2" s="538"/>
    </row>
    <row r="3" spans="1:75" s="12" customFormat="1" ht="26.25" thickBot="1" x14ac:dyDescent="0.25">
      <c r="A3" s="623"/>
      <c r="B3" s="623"/>
      <c r="C3" s="347" t="s">
        <v>28</v>
      </c>
      <c r="D3" s="348" t="s">
        <v>158</v>
      </c>
      <c r="E3" s="348" t="s">
        <v>172</v>
      </c>
      <c r="F3" s="348" t="s">
        <v>173</v>
      </c>
      <c r="G3" s="349" t="s">
        <v>19</v>
      </c>
    </row>
    <row r="4" spans="1:75" s="12" customFormat="1" x14ac:dyDescent="0.2">
      <c r="A4" s="624" t="s">
        <v>29</v>
      </c>
      <c r="B4" s="366">
        <v>4.0999999999999996</v>
      </c>
      <c r="C4" s="79"/>
      <c r="D4" s="5">
        <f>'LIGNES GRAND PUBLIC #1 FO B2C '!W99</f>
        <v>0</v>
      </c>
      <c r="E4" s="5">
        <f>'LIGNES PARTENAIRE'!W80</f>
        <v>0</v>
      </c>
      <c r="F4" s="5">
        <f>'Client #3 Program #1 Site 2'!V80</f>
        <v>0</v>
      </c>
      <c r="G4" s="61">
        <f>SUM(C4:F4)</f>
        <v>0</v>
      </c>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row>
    <row r="5" spans="1:75" s="12" customFormat="1" x14ac:dyDescent="0.2">
      <c r="A5" s="625"/>
      <c r="B5" s="367">
        <v>4.2</v>
      </c>
      <c r="C5" s="80"/>
      <c r="D5" s="2">
        <f>'LIGNES GRAND PUBLIC #1 FO B2C '!W100</f>
        <v>0</v>
      </c>
      <c r="E5" s="2">
        <f>'LIGNES PARTENAIRE'!W81</f>
        <v>0</v>
      </c>
      <c r="F5" s="2">
        <f>'Client #3 Program #1 Site 2'!V81</f>
        <v>0</v>
      </c>
      <c r="G5" s="9">
        <f t="shared" ref="G5:G13" si="0">SUM(C5:F5)</f>
        <v>0</v>
      </c>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row>
    <row r="6" spans="1:75" s="12" customFormat="1" x14ac:dyDescent="0.2">
      <c r="A6" s="625"/>
      <c r="B6" s="367" t="s">
        <v>227</v>
      </c>
      <c r="C6" s="80"/>
      <c r="D6" s="2">
        <f>'LIGNES GRAND PUBLIC #1 FO B2C '!W101</f>
        <v>3</v>
      </c>
      <c r="E6" s="2">
        <f>'LIGNES PARTENAIRE'!W82</f>
        <v>1</v>
      </c>
      <c r="F6" s="2">
        <f>'Client #3 Program #1 Site 2'!V82</f>
        <v>0</v>
      </c>
      <c r="G6" s="9">
        <f t="shared" si="0"/>
        <v>4</v>
      </c>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row>
    <row r="7" spans="1:75" s="12" customFormat="1" x14ac:dyDescent="0.2">
      <c r="A7" s="625"/>
      <c r="B7" s="367" t="s">
        <v>228</v>
      </c>
      <c r="C7" s="80"/>
      <c r="D7" s="2">
        <f>'LIGNES GRAND PUBLIC #1 FO B2C '!W102</f>
        <v>0</v>
      </c>
      <c r="E7" s="2">
        <f>'LIGNES PARTENAIRE'!W83</f>
        <v>3</v>
      </c>
      <c r="F7" s="2">
        <f>'Client #3 Program #1 Site 2'!V83</f>
        <v>0</v>
      </c>
      <c r="G7" s="9">
        <f t="shared" si="0"/>
        <v>3</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row>
    <row r="8" spans="1:75" s="12" customFormat="1" x14ac:dyDescent="0.2">
      <c r="A8" s="625"/>
      <c r="B8" s="367" t="s">
        <v>229</v>
      </c>
      <c r="C8" s="80"/>
      <c r="D8" s="2">
        <f>'LIGNES GRAND PUBLIC #1 FO B2C '!W103</f>
        <v>0</v>
      </c>
      <c r="E8" s="2">
        <f>'LIGNES PARTENAIRE'!W84</f>
        <v>0</v>
      </c>
      <c r="F8" s="2">
        <f>'Client #3 Program #1 Site 2'!V84</f>
        <v>0</v>
      </c>
      <c r="G8" s="9">
        <f t="shared" si="0"/>
        <v>0</v>
      </c>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row>
    <row r="9" spans="1:75" s="12" customFormat="1" x14ac:dyDescent="0.2">
      <c r="A9" s="625"/>
      <c r="B9" s="367" t="s">
        <v>233</v>
      </c>
      <c r="C9" s="80"/>
      <c r="D9" s="2">
        <f>'LIGNES GRAND PUBLIC #1 FO B2C '!W104</f>
        <v>0</v>
      </c>
      <c r="E9" s="2">
        <f>'LIGNES PARTENAIRE'!W85</f>
        <v>0</v>
      </c>
      <c r="F9" s="2">
        <f>'Client #3 Program #1 Site 2'!V85</f>
        <v>0</v>
      </c>
      <c r="G9" s="9">
        <f t="shared" si="0"/>
        <v>0</v>
      </c>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row>
    <row r="10" spans="1:75" s="12" customFormat="1" x14ac:dyDescent="0.2">
      <c r="A10" s="625"/>
      <c r="B10" s="367" t="s">
        <v>230</v>
      </c>
      <c r="C10" s="80"/>
      <c r="D10" s="2">
        <f>'LIGNES GRAND PUBLIC #1 FO B2C '!W105</f>
        <v>0</v>
      </c>
      <c r="E10" s="2">
        <f>'LIGNES PARTENAIRE'!W86</f>
        <v>0</v>
      </c>
      <c r="F10" s="2">
        <f>'Client #3 Program #1 Site 2'!V86</f>
        <v>0</v>
      </c>
      <c r="G10" s="9">
        <f t="shared" si="0"/>
        <v>0</v>
      </c>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s="12" customFormat="1" x14ac:dyDescent="0.2">
      <c r="A11" s="625"/>
      <c r="B11" s="368" t="s">
        <v>231</v>
      </c>
      <c r="C11" s="363"/>
      <c r="D11" s="364">
        <f>'LIGNES GRAND PUBLIC #1 FO B2C '!W106</f>
        <v>0</v>
      </c>
      <c r="E11" s="364">
        <f>'LIGNES PARTENAIRE'!W87</f>
        <v>0</v>
      </c>
      <c r="F11" s="364">
        <f>'Client #3 Program #1 Site 2'!V87</f>
        <v>0</v>
      </c>
      <c r="G11" s="365">
        <f t="shared" si="0"/>
        <v>0</v>
      </c>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s="12" customFormat="1" x14ac:dyDescent="0.2">
      <c r="A12" s="625"/>
      <c r="B12" s="368" t="s">
        <v>232</v>
      </c>
      <c r="C12" s="363"/>
      <c r="D12" s="364">
        <f>'LIGNES GRAND PUBLIC #1 FO B2C '!W107</f>
        <v>0</v>
      </c>
      <c r="E12" s="364">
        <f>'LIGNES PARTENAIRE'!W88</f>
        <v>0</v>
      </c>
      <c r="F12" s="364">
        <f>'Client #3 Program #1 Site 2'!V88</f>
        <v>0</v>
      </c>
      <c r="G12" s="365">
        <f t="shared" si="0"/>
        <v>0</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s="12" customFormat="1" x14ac:dyDescent="0.2">
      <c r="A13" s="625"/>
      <c r="B13" s="368" t="s">
        <v>234</v>
      </c>
      <c r="C13" s="363"/>
      <c r="D13" s="364">
        <f>'LIGNES GRAND PUBLIC #1 FO B2C '!W108</f>
        <v>0</v>
      </c>
      <c r="E13" s="364">
        <f>'LIGNES PARTENAIRE'!W89</f>
        <v>0</v>
      </c>
      <c r="F13" s="364">
        <f>'Client #3 Program #1 Site 2'!V89</f>
        <v>0</v>
      </c>
      <c r="G13" s="365">
        <f t="shared" si="0"/>
        <v>0</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s="12" customFormat="1" ht="13.5" thickBot="1" x14ac:dyDescent="0.25">
      <c r="A14" s="626"/>
      <c r="B14" s="66">
        <v>4.5</v>
      </c>
      <c r="C14" s="317">
        <f>Entity!V33</f>
        <v>0</v>
      </c>
      <c r="D14" s="3">
        <f>'LIGNES GRAND PUBLIC #1 FO B2C '!W109</f>
        <v>0</v>
      </c>
      <c r="E14" s="3">
        <f>'LIGNES PARTENAIRE'!W90</f>
        <v>0</v>
      </c>
      <c r="F14" s="3">
        <f>'Client #3 Program #1 Site 2'!V90</f>
        <v>0</v>
      </c>
      <c r="G14" s="62">
        <f>SUM(C14:F14)</f>
        <v>0</v>
      </c>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row>
    <row r="15" spans="1:75" s="12" customFormat="1" x14ac:dyDescent="0.2">
      <c r="A15" s="327"/>
      <c r="B15" s="11"/>
      <c r="C15" s="325"/>
      <c r="D15" s="326"/>
      <c r="E15" s="326"/>
      <c r="F15" s="326"/>
      <c r="G15" s="326"/>
    </row>
    <row r="16" spans="1:75" s="11" customFormat="1" ht="13.5" thickBot="1" x14ac:dyDescent="0.25">
      <c r="A16" s="327"/>
      <c r="C16" s="325"/>
      <c r="D16" s="326"/>
      <c r="E16" s="326"/>
      <c r="F16" s="326"/>
      <c r="G16" s="326"/>
    </row>
    <row r="17" spans="1:7" s="12" customFormat="1" x14ac:dyDescent="0.2">
      <c r="A17" s="624" t="s">
        <v>35</v>
      </c>
      <c r="B17" s="64">
        <v>4.0999999999999996</v>
      </c>
      <c r="C17" s="79"/>
      <c r="D17" s="5">
        <f>'LIGNES GRAND PUBLIC #1 FO B2C '!Z99</f>
        <v>7</v>
      </c>
      <c r="E17" s="5">
        <f>'LIGNES PARTENAIRE'!Z80</f>
        <v>7</v>
      </c>
      <c r="F17" s="5">
        <f>'Client #3 Program #1 Site 2'!Y80</f>
        <v>7</v>
      </c>
      <c r="G17" s="61">
        <f>SUM(C17:F17)</f>
        <v>21</v>
      </c>
    </row>
    <row r="18" spans="1:7" s="12" customFormat="1" x14ac:dyDescent="0.2">
      <c r="A18" s="625"/>
      <c r="B18" s="65">
        <v>4.2</v>
      </c>
      <c r="C18" s="80"/>
      <c r="D18" s="2">
        <f>'LIGNES GRAND PUBLIC #1 FO B2C '!Z100</f>
        <v>0</v>
      </c>
      <c r="E18" s="2">
        <f>'LIGNES PARTENAIRE'!Z81</f>
        <v>1</v>
      </c>
      <c r="F18" s="2">
        <f>'Client #3 Program #1 Site 2'!Y81</f>
        <v>1</v>
      </c>
      <c r="G18" s="9">
        <f>SUM(C18:F18)</f>
        <v>2</v>
      </c>
    </row>
    <row r="19" spans="1:7" s="12" customFormat="1" x14ac:dyDescent="0.2">
      <c r="A19" s="625"/>
      <c r="B19" s="367" t="s">
        <v>227</v>
      </c>
      <c r="C19" s="80"/>
      <c r="D19" s="2">
        <f>'LIGNES GRAND PUBLIC #1 FO B2C '!Z101</f>
        <v>9</v>
      </c>
      <c r="E19" s="2">
        <f>'LIGNES PARTENAIRE'!Z82</f>
        <v>6</v>
      </c>
      <c r="F19" s="2">
        <f>'Client #3 Program #1 Site 2'!Y82</f>
        <v>6</v>
      </c>
      <c r="G19" s="9">
        <f t="shared" ref="G19:G26" si="1">SUM(C19:F19)</f>
        <v>21</v>
      </c>
    </row>
    <row r="20" spans="1:7" s="12" customFormat="1" x14ac:dyDescent="0.2">
      <c r="A20" s="625"/>
      <c r="B20" s="367" t="s">
        <v>228</v>
      </c>
      <c r="C20" s="80"/>
      <c r="D20" s="2">
        <f>'LIGNES GRAND PUBLIC #1 FO B2C '!Z102</f>
        <v>15</v>
      </c>
      <c r="E20" s="2">
        <f>'LIGNES PARTENAIRE'!Z83</f>
        <v>11</v>
      </c>
      <c r="F20" s="2">
        <f>'Client #3 Program #1 Site 2'!Y83</f>
        <v>11</v>
      </c>
      <c r="G20" s="9">
        <f t="shared" si="1"/>
        <v>37</v>
      </c>
    </row>
    <row r="21" spans="1:7" s="12" customFormat="1" x14ac:dyDescent="0.2">
      <c r="A21" s="625"/>
      <c r="B21" s="367" t="s">
        <v>229</v>
      </c>
      <c r="C21" s="80"/>
      <c r="D21" s="2">
        <f>'LIGNES GRAND PUBLIC #1 FO B2C '!Z103</f>
        <v>3</v>
      </c>
      <c r="E21" s="2">
        <f>'LIGNES PARTENAIRE'!Z84</f>
        <v>2</v>
      </c>
      <c r="F21" s="2">
        <f>'Client #3 Program #1 Site 2'!Y84</f>
        <v>2</v>
      </c>
      <c r="G21" s="9">
        <f t="shared" si="1"/>
        <v>7</v>
      </c>
    </row>
    <row r="22" spans="1:7" s="12" customFormat="1" x14ac:dyDescent="0.2">
      <c r="A22" s="625"/>
      <c r="B22" s="367" t="s">
        <v>233</v>
      </c>
      <c r="C22" s="80"/>
      <c r="D22" s="2">
        <f>'LIGNES GRAND PUBLIC #1 FO B2C '!Z104</f>
        <v>9</v>
      </c>
      <c r="E22" s="2">
        <f>'LIGNES PARTENAIRE'!Z85</f>
        <v>4</v>
      </c>
      <c r="F22" s="2">
        <f>'Client #3 Program #1 Site 2'!Y85</f>
        <v>4</v>
      </c>
      <c r="G22" s="9">
        <f t="shared" si="1"/>
        <v>17</v>
      </c>
    </row>
    <row r="23" spans="1:7" s="12" customFormat="1" x14ac:dyDescent="0.2">
      <c r="A23" s="625"/>
      <c r="B23" s="367" t="s">
        <v>230</v>
      </c>
      <c r="C23" s="80"/>
      <c r="D23" s="2">
        <f>'LIGNES GRAND PUBLIC #1 FO B2C '!Z105</f>
        <v>0</v>
      </c>
      <c r="E23" s="2">
        <f>'LIGNES PARTENAIRE'!Z86</f>
        <v>2</v>
      </c>
      <c r="F23" s="2">
        <f>'Client #3 Program #1 Site 2'!Y86</f>
        <v>2</v>
      </c>
      <c r="G23" s="9">
        <f t="shared" si="1"/>
        <v>4</v>
      </c>
    </row>
    <row r="24" spans="1:7" s="12" customFormat="1" x14ac:dyDescent="0.2">
      <c r="A24" s="625"/>
      <c r="B24" s="367" t="s">
        <v>231</v>
      </c>
      <c r="C24" s="80"/>
      <c r="D24" s="2">
        <f>'LIGNES GRAND PUBLIC #1 FO B2C '!Z106</f>
        <v>0</v>
      </c>
      <c r="E24" s="2">
        <f>'LIGNES PARTENAIRE'!Z87</f>
        <v>1</v>
      </c>
      <c r="F24" s="2">
        <f>'Client #3 Program #1 Site 2'!Y87</f>
        <v>1</v>
      </c>
      <c r="G24" s="9">
        <f t="shared" si="1"/>
        <v>2</v>
      </c>
    </row>
    <row r="25" spans="1:7" s="12" customFormat="1" x14ac:dyDescent="0.2">
      <c r="A25" s="625"/>
      <c r="B25" s="367" t="s">
        <v>232</v>
      </c>
      <c r="C25" s="80"/>
      <c r="D25" s="2">
        <f>'LIGNES GRAND PUBLIC #1 FO B2C '!Z107</f>
        <v>0</v>
      </c>
      <c r="E25" s="2">
        <f>'LIGNES PARTENAIRE'!Z88</f>
        <v>1</v>
      </c>
      <c r="F25" s="2">
        <f>'Client #3 Program #1 Site 2'!Y88</f>
        <v>1</v>
      </c>
      <c r="G25" s="9">
        <f t="shared" si="1"/>
        <v>2</v>
      </c>
    </row>
    <row r="26" spans="1:7" s="12" customFormat="1" x14ac:dyDescent="0.2">
      <c r="A26" s="625"/>
      <c r="B26" s="367" t="s">
        <v>234</v>
      </c>
      <c r="C26" s="80"/>
      <c r="D26" s="2">
        <f>'LIGNES GRAND PUBLIC #1 FO B2C '!Z108</f>
        <v>0</v>
      </c>
      <c r="E26" s="2">
        <f>'LIGNES PARTENAIRE'!Z89</f>
        <v>1</v>
      </c>
      <c r="F26" s="2">
        <f>'Client #3 Program #1 Site 2'!Y89</f>
        <v>1</v>
      </c>
      <c r="G26" s="9">
        <f t="shared" si="1"/>
        <v>2</v>
      </c>
    </row>
    <row r="27" spans="1:7" s="12" customFormat="1" ht="13.5" thickBot="1" x14ac:dyDescent="0.25">
      <c r="A27" s="626"/>
      <c r="B27" s="66">
        <v>4.5</v>
      </c>
      <c r="C27" s="317">
        <f>Entity!Y33</f>
        <v>15</v>
      </c>
      <c r="D27" s="3">
        <f>'LIGNES GRAND PUBLIC #1 FO B2C '!Z109</f>
        <v>27</v>
      </c>
      <c r="E27" s="3">
        <f>'LIGNES PARTENAIRE'!Z90</f>
        <v>9</v>
      </c>
      <c r="F27" s="3">
        <f>'Client #3 Program #1 Site 2'!Y90</f>
        <v>9</v>
      </c>
      <c r="G27" s="62">
        <f>SUM(C27:F27)</f>
        <v>60</v>
      </c>
    </row>
    <row r="28" spans="1:7" s="12" customFormat="1" ht="13.5" thickBot="1" x14ac:dyDescent="0.25">
      <c r="A28" s="627"/>
      <c r="B28" s="627"/>
      <c r="C28" s="627"/>
      <c r="D28" s="627"/>
      <c r="E28" s="627"/>
      <c r="F28" s="627"/>
      <c r="G28" s="627"/>
    </row>
    <row r="29" spans="1:7" s="12" customFormat="1" x14ac:dyDescent="0.2">
      <c r="A29" s="624" t="s">
        <v>235</v>
      </c>
      <c r="B29" s="64">
        <v>4.0999999999999996</v>
      </c>
      <c r="C29" s="79"/>
      <c r="D29" s="67">
        <f t="shared" ref="D29:G39" si="2">D4/D17</f>
        <v>0</v>
      </c>
      <c r="E29" s="67">
        <f t="shared" si="2"/>
        <v>0</v>
      </c>
      <c r="F29" s="67">
        <f t="shared" si="2"/>
        <v>0</v>
      </c>
      <c r="G29" s="63">
        <f t="shared" si="2"/>
        <v>0</v>
      </c>
    </row>
    <row r="30" spans="1:7" s="12" customFormat="1" x14ac:dyDescent="0.2">
      <c r="A30" s="625"/>
      <c r="B30" s="65">
        <v>4.2</v>
      </c>
      <c r="C30" s="80"/>
      <c r="D30" s="68" t="e">
        <f t="shared" si="2"/>
        <v>#DIV/0!</v>
      </c>
      <c r="E30" s="68">
        <f t="shared" si="2"/>
        <v>0</v>
      </c>
      <c r="F30" s="68">
        <f t="shared" si="2"/>
        <v>0</v>
      </c>
      <c r="G30" s="59">
        <f t="shared" si="2"/>
        <v>0</v>
      </c>
    </row>
    <row r="31" spans="1:7" s="12" customFormat="1" x14ac:dyDescent="0.2">
      <c r="A31" s="625"/>
      <c r="B31" s="367" t="s">
        <v>227</v>
      </c>
      <c r="C31" s="80"/>
      <c r="D31" s="68">
        <f t="shared" si="2"/>
        <v>0.33333333333333331</v>
      </c>
      <c r="E31" s="68">
        <f t="shared" si="2"/>
        <v>0.16666666666666666</v>
      </c>
      <c r="F31" s="68">
        <f t="shared" si="2"/>
        <v>0</v>
      </c>
      <c r="G31" s="59">
        <f t="shared" si="2"/>
        <v>0.19047619047619047</v>
      </c>
    </row>
    <row r="32" spans="1:7" s="12" customFormat="1" x14ac:dyDescent="0.2">
      <c r="A32" s="625"/>
      <c r="B32" s="367" t="s">
        <v>228</v>
      </c>
      <c r="C32" s="80"/>
      <c r="D32" s="68">
        <f t="shared" si="2"/>
        <v>0</v>
      </c>
      <c r="E32" s="68">
        <f t="shared" si="2"/>
        <v>0.27272727272727271</v>
      </c>
      <c r="F32" s="68">
        <f t="shared" si="2"/>
        <v>0</v>
      </c>
      <c r="G32" s="59">
        <f t="shared" si="2"/>
        <v>8.1081081081081086E-2</v>
      </c>
    </row>
    <row r="33" spans="1:75" s="12" customFormat="1" x14ac:dyDescent="0.2">
      <c r="A33" s="625"/>
      <c r="B33" s="367" t="s">
        <v>229</v>
      </c>
      <c r="C33" s="80"/>
      <c r="D33" s="68">
        <f t="shared" si="2"/>
        <v>0</v>
      </c>
      <c r="E33" s="68">
        <f t="shared" si="2"/>
        <v>0</v>
      </c>
      <c r="F33" s="68">
        <f t="shared" si="2"/>
        <v>0</v>
      </c>
      <c r="G33" s="59">
        <f t="shared" si="2"/>
        <v>0</v>
      </c>
    </row>
    <row r="34" spans="1:75" s="12" customFormat="1" x14ac:dyDescent="0.2">
      <c r="A34" s="625"/>
      <c r="B34" s="367" t="s">
        <v>233</v>
      </c>
      <c r="C34" s="80"/>
      <c r="D34" s="68">
        <f t="shared" si="2"/>
        <v>0</v>
      </c>
      <c r="E34" s="68">
        <f t="shared" si="2"/>
        <v>0</v>
      </c>
      <c r="F34" s="68">
        <f t="shared" si="2"/>
        <v>0</v>
      </c>
      <c r="G34" s="59">
        <f t="shared" si="2"/>
        <v>0</v>
      </c>
    </row>
    <row r="35" spans="1:75" s="12" customFormat="1" x14ac:dyDescent="0.2">
      <c r="A35" s="625"/>
      <c r="B35" s="367" t="s">
        <v>230</v>
      </c>
      <c r="C35" s="80"/>
      <c r="D35" s="68" t="e">
        <f t="shared" si="2"/>
        <v>#DIV/0!</v>
      </c>
      <c r="E35" s="68">
        <f t="shared" si="2"/>
        <v>0</v>
      </c>
      <c r="F35" s="68">
        <f t="shared" si="2"/>
        <v>0</v>
      </c>
      <c r="G35" s="59">
        <f t="shared" si="2"/>
        <v>0</v>
      </c>
    </row>
    <row r="36" spans="1:75" s="12" customFormat="1" x14ac:dyDescent="0.2">
      <c r="A36" s="625"/>
      <c r="B36" s="367" t="s">
        <v>231</v>
      </c>
      <c r="C36" s="80"/>
      <c r="D36" s="68" t="e">
        <f t="shared" si="2"/>
        <v>#DIV/0!</v>
      </c>
      <c r="E36" s="68">
        <f t="shared" si="2"/>
        <v>0</v>
      </c>
      <c r="F36" s="68">
        <f t="shared" si="2"/>
        <v>0</v>
      </c>
      <c r="G36" s="59">
        <f t="shared" si="2"/>
        <v>0</v>
      </c>
    </row>
    <row r="37" spans="1:75" s="12" customFormat="1" x14ac:dyDescent="0.2">
      <c r="A37" s="625"/>
      <c r="B37" s="367" t="s">
        <v>232</v>
      </c>
      <c r="C37" s="80"/>
      <c r="D37" s="68" t="e">
        <f t="shared" si="2"/>
        <v>#DIV/0!</v>
      </c>
      <c r="E37" s="68">
        <f t="shared" si="2"/>
        <v>0</v>
      </c>
      <c r="F37" s="68">
        <f t="shared" si="2"/>
        <v>0</v>
      </c>
      <c r="G37" s="59">
        <f t="shared" si="2"/>
        <v>0</v>
      </c>
    </row>
    <row r="38" spans="1:75" s="12" customFormat="1" x14ac:dyDescent="0.2">
      <c r="A38" s="625"/>
      <c r="B38" s="367" t="s">
        <v>234</v>
      </c>
      <c r="C38" s="80"/>
      <c r="D38" s="68" t="e">
        <f t="shared" si="2"/>
        <v>#DIV/0!</v>
      </c>
      <c r="E38" s="68">
        <f t="shared" si="2"/>
        <v>0</v>
      </c>
      <c r="F38" s="68">
        <f t="shared" si="2"/>
        <v>0</v>
      </c>
      <c r="G38" s="59">
        <f t="shared" si="2"/>
        <v>0</v>
      </c>
    </row>
    <row r="39" spans="1:75" s="12" customFormat="1" ht="13.5" thickBot="1" x14ac:dyDescent="0.25">
      <c r="A39" s="626"/>
      <c r="B39" s="66">
        <v>4.5</v>
      </c>
      <c r="C39" s="350">
        <f>C14/C27</f>
        <v>0</v>
      </c>
      <c r="D39" s="69">
        <f t="shared" si="2"/>
        <v>0</v>
      </c>
      <c r="E39" s="69">
        <f t="shared" si="2"/>
        <v>0</v>
      </c>
      <c r="F39" s="69">
        <f t="shared" si="2"/>
        <v>0</v>
      </c>
      <c r="G39" s="60">
        <f t="shared" si="2"/>
        <v>0</v>
      </c>
    </row>
    <row r="40" spans="1:75" s="12" customFormat="1"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sheetData>
  <mergeCells count="7">
    <mergeCell ref="A3:B3"/>
    <mergeCell ref="A29:A39"/>
    <mergeCell ref="A1:G1"/>
    <mergeCell ref="A17:A27"/>
    <mergeCell ref="A4:A14"/>
    <mergeCell ref="A28:G28"/>
    <mergeCell ref="A2:G2"/>
  </mergeCells>
  <phoneticPr fontId="6" type="noConversion"/>
  <conditionalFormatting sqref="G29:G39">
    <cfRule type="cellIs" dxfId="1" priority="1" stopIfTrue="1" operator="lessThan">
      <formula>0.5</formula>
    </cfRule>
    <cfRule type="cellIs" dxfId="0" priority="2" stopIfTrue="1" operator="greaterThanOrEqual">
      <formula>0.5</formula>
    </cfRule>
  </conditionalFormatting>
  <printOptions horizontalCentered="1"/>
  <pageMargins left="0.74803149606299213" right="0.74803149606299213" top="0.98425196850393704" bottom="0.98425196850393704" header="0.51181102362204722" footer="0.51181102362204722"/>
  <pageSetup paperSize="9" scale="9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6</vt:i4>
      </vt:variant>
    </vt:vector>
  </HeadingPairs>
  <TitlesOfParts>
    <vt:vector size="14" baseType="lpstr">
      <vt:lpstr>Overview</vt:lpstr>
      <vt:lpstr>Guidance Notes</vt:lpstr>
      <vt:lpstr>Entity</vt:lpstr>
      <vt:lpstr>LIGNES GRAND PUBLIC #1 FO B2C </vt:lpstr>
      <vt:lpstr>LIGNES PARTENAIRE</vt:lpstr>
      <vt:lpstr>Client #3 Program #1 Site 2</vt:lpstr>
      <vt:lpstr>PST Summary</vt:lpstr>
      <vt:lpstr>Results Summary</vt:lpstr>
      <vt:lpstr>Entity!Impression_des_titres</vt:lpstr>
      <vt:lpstr>'Client #3 Program #1 Site 2'!Zone_d_impression</vt:lpstr>
      <vt:lpstr>Entity!Zone_d_impression</vt:lpstr>
      <vt:lpstr>'Guidance Notes'!Zone_d_impression</vt:lpstr>
      <vt:lpstr>'LIGNES GRAND PUBLIC #1 FO B2C '!Zone_d_impression</vt:lpstr>
      <vt:lpstr>'LIGNES PARTENAIRE'!Zone_d_impression</vt:lpstr>
    </vt:vector>
  </TitlesOfParts>
  <Company>COPC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F PST Template Exhibit 1A</dc:title>
  <dc:creator>Cyndy Edwards</dc:creator>
  <cp:lastModifiedBy>cadjallala</cp:lastModifiedBy>
  <cp:lastPrinted>2011-03-09T15:30:05Z</cp:lastPrinted>
  <dcterms:created xsi:type="dcterms:W3CDTF">2000-05-26T15:50:09Z</dcterms:created>
  <dcterms:modified xsi:type="dcterms:W3CDTF">2022-07-19T18:14:55Z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